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https://d.docs.live.net/e30b4fa94418b8ce/24S/24募集系/"/>
    </mc:Choice>
  </mc:AlternateContent>
  <xr:revisionPtr revIDLastSave="2" documentId="13_ncr:1_{536627E0-F93A-42F3-A449-E34F9AC94FD9}" xr6:coauthVersionLast="47" xr6:coauthVersionMax="47" xr10:uidLastSave="{74F7AAD9-356E-4D26-91A1-E6222EE5343F}"/>
  <bookViews>
    <workbookView xWindow="2730" yWindow="2730" windowWidth="31575" windowHeight="15105" firstSheet="2" activeTab="2" xr2:uid="{00000000-000D-0000-FFFF-FFFF00000000}"/>
  </bookViews>
  <sheets>
    <sheet name="List" sheetId="6" state="hidden" r:id="rId1"/>
    <sheet name="★願書" sheetId="16" state="hidden" r:id="rId2"/>
    <sheet name="様式1" sheetId="2" r:id="rId3"/>
    <sheet name="様式2" sheetId="4" r:id="rId4"/>
    <sheet name="様式3" sheetId="28" r:id="rId5"/>
    <sheet name="免除申請書" sheetId="26" r:id="rId6"/>
    <sheet name="【参考】個人情報" sheetId="23" r:id="rId7"/>
    <sheet name="【参考】臨地実習" sheetId="19" r:id="rId8"/>
    <sheet name="【参考】指導者の要件" sheetId="27" r:id="rId9"/>
  </sheets>
  <definedNames>
    <definedName name="_xlnm._FilterDatabase" localSheetId="0" hidden="1">List!$A$3:$C$43</definedName>
    <definedName name="_xlnm.Print_Area" localSheetId="6">【参考】個人情報!$A$1:$J$16</definedName>
    <definedName name="_xlnm.Print_Area" localSheetId="7">【参考】臨地実習!$A$1:$C$48</definedName>
    <definedName name="_xlnm.Print_Area" localSheetId="5">免除申請書!$C$1:$Z$26</definedName>
    <definedName name="_xlnm.Print_Area" localSheetId="2">様式1!$C$1:$AA$26</definedName>
    <definedName name="_xlnm.Print_Area" localSheetId="3">様式2!$C$1:$AA$38</definedName>
    <definedName name="_xlnm.Print_Area" localSheetId="4">様式3!$C$1:$M$168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4" i="28" l="1"/>
  <c r="U61" i="28"/>
  <c r="U62" i="28"/>
  <c r="U63" i="28"/>
  <c r="U64" i="28"/>
  <c r="U65" i="28"/>
  <c r="U66" i="28"/>
  <c r="U67" i="28"/>
  <c r="U68" i="28"/>
  <c r="U69" i="28"/>
  <c r="U70" i="28"/>
  <c r="U71" i="28"/>
  <c r="U72" i="28"/>
  <c r="U73" i="28"/>
  <c r="U74" i="28"/>
  <c r="U75" i="28"/>
  <c r="U76" i="28"/>
  <c r="U77" i="28"/>
  <c r="U78" i="28"/>
  <c r="U79" i="28"/>
  <c r="U80" i="28"/>
  <c r="U81" i="28"/>
  <c r="U82" i="28"/>
  <c r="U83" i="28"/>
  <c r="U84" i="28"/>
  <c r="U85" i="28"/>
  <c r="U86" i="28"/>
  <c r="U87" i="28"/>
  <c r="U88" i="28"/>
  <c r="U89" i="28"/>
  <c r="U90" i="28"/>
  <c r="U91" i="28"/>
  <c r="U92" i="28"/>
  <c r="U93" i="28"/>
  <c r="U94" i="28"/>
  <c r="U95" i="28"/>
  <c r="U96" i="28"/>
  <c r="U97" i="28"/>
  <c r="U98" i="28"/>
  <c r="C5" i="26" l="1"/>
  <c r="N5" i="6"/>
  <c r="N4" i="6"/>
  <c r="N2" i="6"/>
  <c r="N3" i="6"/>
  <c r="N103" i="28" l="1"/>
  <c r="CB3" i="16" s="1"/>
  <c r="N102" i="28"/>
  <c r="BY3" i="16" s="1"/>
  <c r="BW3" i="16"/>
  <c r="AB42" i="4"/>
  <c r="M5" i="6" s="1"/>
  <c r="AB40" i="4"/>
  <c r="M4" i="6" s="1"/>
  <c r="U7" i="26" l="1"/>
  <c r="Y4" i="26"/>
  <c r="W4" i="26"/>
  <c r="T4" i="26"/>
  <c r="AA17" i="26"/>
  <c r="AA18" i="26"/>
  <c r="AA19" i="26"/>
  <c r="AA20" i="26"/>
  <c r="AA21" i="26"/>
  <c r="AA22" i="26"/>
  <c r="AA23" i="26"/>
  <c r="AA24" i="26"/>
  <c r="AA25" i="26"/>
  <c r="AB38" i="4"/>
  <c r="M3" i="6" s="1"/>
  <c r="L4" i="28"/>
  <c r="R121" i="28" l="1"/>
  <c r="IJ3" i="16" s="1"/>
  <c r="R122" i="28"/>
  <c r="IK3" i="16" s="1"/>
  <c r="R123" i="28"/>
  <c r="IL3" i="16" s="1"/>
  <c r="R124" i="28"/>
  <c r="IM3" i="16" s="1"/>
  <c r="R125" i="28"/>
  <c r="IN3" i="16" s="1"/>
  <c r="R126" i="28"/>
  <c r="R127" i="28"/>
  <c r="IP3" i="16" s="1"/>
  <c r="R128" i="28"/>
  <c r="IQ3" i="16" s="1"/>
  <c r="R129" i="28"/>
  <c r="IR3" i="16" s="1"/>
  <c r="R130" i="28"/>
  <c r="R131" i="28"/>
  <c r="IT3" i="16" s="1"/>
  <c r="R132" i="28"/>
  <c r="IU3" i="16" s="1"/>
  <c r="R133" i="28"/>
  <c r="IV3" i="16" s="1"/>
  <c r="R134" i="28"/>
  <c r="R135" i="28"/>
  <c r="IX3" i="16" s="1"/>
  <c r="R136" i="28"/>
  <c r="IY3" i="16" s="1"/>
  <c r="R137" i="28"/>
  <c r="IZ3" i="16" s="1"/>
  <c r="R138" i="28"/>
  <c r="JA3" i="16" s="1"/>
  <c r="R139" i="28"/>
  <c r="JB3" i="16" s="1"/>
  <c r="R140" i="28"/>
  <c r="JC3" i="16" s="1"/>
  <c r="R141" i="28"/>
  <c r="JD3" i="16" s="1"/>
  <c r="R142" i="28"/>
  <c r="JE3" i="16" s="1"/>
  <c r="R143" i="28"/>
  <c r="JF3" i="16" s="1"/>
  <c r="R144" i="28"/>
  <c r="JG3" i="16" s="1"/>
  <c r="R145" i="28"/>
  <c r="JH3" i="16" s="1"/>
  <c r="R146" i="28"/>
  <c r="R147" i="28"/>
  <c r="JJ3" i="16" s="1"/>
  <c r="R148" i="28"/>
  <c r="JK3" i="16" s="1"/>
  <c r="R149" i="28"/>
  <c r="JL3" i="16" s="1"/>
  <c r="R150" i="28"/>
  <c r="JM3" i="16" s="1"/>
  <c r="R151" i="28"/>
  <c r="JN3" i="16" s="1"/>
  <c r="R152" i="28"/>
  <c r="JO3" i="16" s="1"/>
  <c r="R153" i="28"/>
  <c r="JP3" i="16" s="1"/>
  <c r="R154" i="28"/>
  <c r="R155" i="28"/>
  <c r="JR3" i="16" s="1"/>
  <c r="R156" i="28"/>
  <c r="JS3" i="16" s="1"/>
  <c r="R157" i="28"/>
  <c r="JT3" i="16" s="1"/>
  <c r="R120" i="28"/>
  <c r="II3" i="16" s="1"/>
  <c r="BL3" i="16"/>
  <c r="BV3" i="16" s="1"/>
  <c r="CC3" i="16"/>
  <c r="BZ3" i="16"/>
  <c r="FW3" i="16"/>
  <c r="FX3" i="16"/>
  <c r="FY3" i="16"/>
  <c r="FZ3" i="16"/>
  <c r="GA3" i="16"/>
  <c r="FV3" i="16"/>
  <c r="P22" i="28"/>
  <c r="P23" i="28"/>
  <c r="P24" i="28"/>
  <c r="P25" i="28"/>
  <c r="P26" i="28"/>
  <c r="P21" i="28"/>
  <c r="Q22" i="28"/>
  <c r="Q23" i="28"/>
  <c r="Q24" i="28"/>
  <c r="Q25" i="28"/>
  <c r="Q26" i="28"/>
  <c r="Q21" i="28"/>
  <c r="AE61" i="28"/>
  <c r="F61" i="28" s="1"/>
  <c r="AE62" i="28"/>
  <c r="AE63" i="28"/>
  <c r="AE64" i="28"/>
  <c r="AE65" i="28"/>
  <c r="AE66" i="28"/>
  <c r="F66" i="28" s="1"/>
  <c r="AE67" i="28"/>
  <c r="F67" i="28" s="1"/>
  <c r="AE68" i="28"/>
  <c r="F68" i="28" s="1"/>
  <c r="AE69" i="28"/>
  <c r="F69" i="28" s="1"/>
  <c r="AE70" i="28"/>
  <c r="F70" i="28" s="1"/>
  <c r="AE71" i="28"/>
  <c r="F71" i="28" s="1"/>
  <c r="AE72" i="28"/>
  <c r="AE73" i="28"/>
  <c r="AE74" i="28"/>
  <c r="F74" i="28" s="1"/>
  <c r="AE75" i="28"/>
  <c r="F75" i="28" s="1"/>
  <c r="AE76" i="28"/>
  <c r="F76" i="28" s="1"/>
  <c r="AE77" i="28"/>
  <c r="AE78" i="28"/>
  <c r="F78" i="28" s="1"/>
  <c r="AE79" i="28"/>
  <c r="AE80" i="28"/>
  <c r="AE81" i="28"/>
  <c r="F81" i="28" s="1"/>
  <c r="AE82" i="28"/>
  <c r="F82" i="28" s="1"/>
  <c r="AE83" i="28"/>
  <c r="F83" i="28" s="1"/>
  <c r="AE84" i="28"/>
  <c r="F84" i="28" s="1"/>
  <c r="AE85" i="28"/>
  <c r="AE86" i="28"/>
  <c r="AE87" i="28"/>
  <c r="F87" i="28" s="1"/>
  <c r="AE88" i="28"/>
  <c r="F88" i="28" s="1"/>
  <c r="AE89" i="28"/>
  <c r="F89" i="28" s="1"/>
  <c r="AE90" i="28"/>
  <c r="AE91" i="28"/>
  <c r="AE92" i="28"/>
  <c r="AE93" i="28"/>
  <c r="AE94" i="28"/>
  <c r="AE95" i="28"/>
  <c r="AE96" i="28"/>
  <c r="AE97" i="28"/>
  <c r="AE98" i="28"/>
  <c r="F98" i="28" s="1"/>
  <c r="W61" i="28"/>
  <c r="W62" i="28"/>
  <c r="W63" i="28"/>
  <c r="W64" i="28"/>
  <c r="W65" i="28"/>
  <c r="W66" i="28"/>
  <c r="W67" i="28"/>
  <c r="W68" i="28"/>
  <c r="W69" i="28"/>
  <c r="W70" i="28"/>
  <c r="W71" i="28"/>
  <c r="D71" i="28" s="1"/>
  <c r="W72" i="28"/>
  <c r="W73" i="28"/>
  <c r="W74" i="28"/>
  <c r="W75" i="28"/>
  <c r="W76" i="28"/>
  <c r="W77" i="28"/>
  <c r="W78" i="28"/>
  <c r="W79" i="28"/>
  <c r="W80" i="28"/>
  <c r="W81" i="28"/>
  <c r="W82" i="28"/>
  <c r="W83" i="28"/>
  <c r="W84" i="28"/>
  <c r="W85" i="28"/>
  <c r="W86" i="28"/>
  <c r="W87" i="28"/>
  <c r="W88" i="28"/>
  <c r="W89" i="28"/>
  <c r="W90" i="28"/>
  <c r="W91" i="28"/>
  <c r="W92" i="28"/>
  <c r="W93" i="28"/>
  <c r="W94" i="28"/>
  <c r="W95" i="28"/>
  <c r="W96" i="28"/>
  <c r="W97" i="28"/>
  <c r="W98" i="28"/>
  <c r="D96" i="28" l="1"/>
  <c r="D92" i="28"/>
  <c r="D88" i="28"/>
  <c r="D84" i="28"/>
  <c r="D80" i="28"/>
  <c r="D76" i="28"/>
  <c r="D72" i="28"/>
  <c r="D68" i="28"/>
  <c r="D64" i="28"/>
  <c r="D95" i="28"/>
  <c r="D87" i="28"/>
  <c r="D75" i="28"/>
  <c r="D63" i="28"/>
  <c r="D94" i="28"/>
  <c r="D90" i="28"/>
  <c r="D78" i="28"/>
  <c r="D74" i="28"/>
  <c r="D70" i="28"/>
  <c r="D66" i="28"/>
  <c r="D91" i="28"/>
  <c r="D79" i="28"/>
  <c r="D67" i="28"/>
  <c r="D98" i="28"/>
  <c r="D97" i="28"/>
  <c r="D85" i="28"/>
  <c r="D81" i="28"/>
  <c r="D77" i="28"/>
  <c r="D73" i="28"/>
  <c r="D69" i="28"/>
  <c r="D89" i="28"/>
  <c r="D65" i="28"/>
  <c r="D83" i="28"/>
  <c r="D93" i="28"/>
  <c r="D61" i="28"/>
  <c r="D86" i="28"/>
  <c r="D82" i="28"/>
  <c r="D62" i="28"/>
  <c r="IO3" i="16"/>
  <c r="IS3" i="16"/>
  <c r="IW3" i="16"/>
  <c r="JI3" i="16"/>
  <c r="JQ3" i="16"/>
  <c r="AB32" i="28"/>
  <c r="Y32" i="28"/>
  <c r="AH32" i="28"/>
  <c r="AH36" i="28" l="1"/>
  <c r="AH59" i="28"/>
  <c r="Y35" i="28"/>
  <c r="Y59" i="28"/>
  <c r="AB36" i="28"/>
  <c r="AB59" i="28"/>
  <c r="Y46" i="28"/>
  <c r="Y42" i="28"/>
  <c r="Y54" i="28"/>
  <c r="Y38" i="28"/>
  <c r="Y50" i="28"/>
  <c r="Y52" i="28"/>
  <c r="Y48" i="28"/>
  <c r="Y44" i="28"/>
  <c r="Y40" i="28"/>
  <c r="Y36" i="28"/>
  <c r="Y53" i="28"/>
  <c r="Y49" i="28"/>
  <c r="Y45" i="28"/>
  <c r="Y41" i="28"/>
  <c r="Y37" i="28"/>
  <c r="Y34" i="28"/>
  <c r="Y51" i="28"/>
  <c r="Y47" i="28"/>
  <c r="Y43" i="28"/>
  <c r="Y39" i="28"/>
  <c r="AB51" i="28"/>
  <c r="AB47" i="28"/>
  <c r="AB43" i="28"/>
  <c r="AB35" i="28"/>
  <c r="AB34" i="28"/>
  <c r="AB53" i="28"/>
  <c r="AB49" i="28"/>
  <c r="AB45" i="28"/>
  <c r="AB41" i="28"/>
  <c r="AB39" i="28"/>
  <c r="AB37" i="28"/>
  <c r="AB54" i="28"/>
  <c r="AB52" i="28"/>
  <c r="AB50" i="28"/>
  <c r="AB48" i="28"/>
  <c r="AB46" i="28"/>
  <c r="AB44" i="28"/>
  <c r="AB42" i="28"/>
  <c r="AB40" i="28"/>
  <c r="AB38" i="28"/>
  <c r="AH53" i="28"/>
  <c r="AH51" i="28"/>
  <c r="AH49" i="28"/>
  <c r="AH47" i="28"/>
  <c r="AH45" i="28"/>
  <c r="AH43" i="28"/>
  <c r="AH41" i="28"/>
  <c r="AH39" i="28"/>
  <c r="AH37" i="28"/>
  <c r="AH35" i="28"/>
  <c r="AH34" i="28"/>
  <c r="AH54" i="28"/>
  <c r="AH52" i="28"/>
  <c r="AH50" i="28"/>
  <c r="AH48" i="28"/>
  <c r="AH46" i="28"/>
  <c r="AH44" i="28"/>
  <c r="AH42" i="28"/>
  <c r="AH40" i="28"/>
  <c r="AH38" i="28"/>
  <c r="AH63" i="28" l="1"/>
  <c r="AH67" i="28"/>
  <c r="AH71" i="28"/>
  <c r="AH75" i="28"/>
  <c r="AH79" i="28"/>
  <c r="AH83" i="28"/>
  <c r="AH87" i="28"/>
  <c r="AH91" i="28"/>
  <c r="AH95" i="28"/>
  <c r="AH66" i="28"/>
  <c r="AH78" i="28"/>
  <c r="AH61" i="28"/>
  <c r="AH64" i="28"/>
  <c r="AH68" i="28"/>
  <c r="AH72" i="28"/>
  <c r="AH76" i="28"/>
  <c r="AH80" i="28"/>
  <c r="AH84" i="28"/>
  <c r="AH88" i="28"/>
  <c r="AH92" i="28"/>
  <c r="AH96" i="28"/>
  <c r="AH62" i="28"/>
  <c r="AH70" i="28"/>
  <c r="AH82" i="28"/>
  <c r="AH94" i="28"/>
  <c r="AH65" i="28"/>
  <c r="AH69" i="28"/>
  <c r="AH73" i="28"/>
  <c r="AH77" i="28"/>
  <c r="AH81" i="28"/>
  <c r="AH85" i="28"/>
  <c r="AH89" i="28"/>
  <c r="AH93" i="28"/>
  <c r="AH97" i="28"/>
  <c r="AH74" i="28"/>
  <c r="AH86" i="28"/>
  <c r="AH90" i="28"/>
  <c r="AH98" i="28"/>
  <c r="AB63" i="28"/>
  <c r="AB65" i="28"/>
  <c r="AB67" i="28"/>
  <c r="AB69" i="28"/>
  <c r="AB71" i="28"/>
  <c r="AB73" i="28"/>
  <c r="AB75" i="28"/>
  <c r="AB77" i="28"/>
  <c r="AB79" i="28"/>
  <c r="AB81" i="28"/>
  <c r="AB83" i="28"/>
  <c r="AB85" i="28"/>
  <c r="AB87" i="28"/>
  <c r="AB89" i="28"/>
  <c r="AB91" i="28"/>
  <c r="AB93" i="28"/>
  <c r="AB95" i="28"/>
  <c r="AB97" i="28"/>
  <c r="AB62" i="28"/>
  <c r="AB70" i="28"/>
  <c r="AB78" i="28"/>
  <c r="AB86" i="28"/>
  <c r="AB92" i="28"/>
  <c r="AB96" i="28"/>
  <c r="AB68" i="28"/>
  <c r="AB76" i="28"/>
  <c r="AB84" i="28"/>
  <c r="AB66" i="28"/>
  <c r="AB74" i="28"/>
  <c r="AB82" i="28"/>
  <c r="AB94" i="28"/>
  <c r="AB61" i="28"/>
  <c r="AB98" i="28"/>
  <c r="AB64" i="28"/>
  <c r="AB72" i="28"/>
  <c r="AB80" i="28"/>
  <c r="AB88" i="28"/>
  <c r="AB90" i="28"/>
  <c r="Y62" i="28"/>
  <c r="Y64" i="28"/>
  <c r="Y66" i="28"/>
  <c r="Y68" i="28"/>
  <c r="Y70" i="28"/>
  <c r="Y72" i="28"/>
  <c r="Y74" i="28"/>
  <c r="Y76" i="28"/>
  <c r="Y78" i="28"/>
  <c r="Y80" i="28"/>
  <c r="Y82" i="28"/>
  <c r="Y84" i="28"/>
  <c r="Y86" i="28"/>
  <c r="Y88" i="28"/>
  <c r="Y90" i="28"/>
  <c r="Y92" i="28"/>
  <c r="Y94" i="28"/>
  <c r="Y96" i="28"/>
  <c r="Y98" i="28"/>
  <c r="Y63" i="28"/>
  <c r="Y71" i="28"/>
  <c r="Y75" i="28"/>
  <c r="Y79" i="28"/>
  <c r="Y83" i="28"/>
  <c r="Y87" i="28"/>
  <c r="Y91" i="28"/>
  <c r="Y61" i="28"/>
  <c r="Y65" i="28"/>
  <c r="Y67" i="28"/>
  <c r="Y69" i="28"/>
  <c r="Y73" i="28"/>
  <c r="Y77" i="28"/>
  <c r="Y81" i="28"/>
  <c r="Y85" i="28"/>
  <c r="Y89" i="28"/>
  <c r="Y93" i="28"/>
  <c r="Y97" i="28"/>
  <c r="Y95" i="28"/>
  <c r="L115" i="28"/>
  <c r="K115" i="28"/>
  <c r="AD32" i="28"/>
  <c r="AD59" i="28" s="1"/>
  <c r="AC32" i="28"/>
  <c r="AC59" i="28" s="1"/>
  <c r="AA32" i="28"/>
  <c r="AA59" i="28" s="1"/>
  <c r="Z32" i="28"/>
  <c r="Z59" i="28" s="1"/>
  <c r="BT3" i="16"/>
  <c r="BU3" i="16"/>
  <c r="BS3" i="16"/>
  <c r="BO3" i="16"/>
  <c r="BN3" i="16"/>
  <c r="J12" i="4"/>
  <c r="S3" i="16" s="1"/>
  <c r="J11" i="4"/>
  <c r="R3" i="16" s="1"/>
  <c r="G10" i="4"/>
  <c r="Q3" i="16" s="1"/>
  <c r="S8" i="4"/>
  <c r="M8" i="4"/>
  <c r="S7" i="4"/>
  <c r="M7" i="4"/>
  <c r="AB32" i="4"/>
  <c r="AU3" i="16" s="1"/>
  <c r="AB34" i="4"/>
  <c r="BB3" i="16" s="1"/>
  <c r="AB36" i="4"/>
  <c r="AB29" i="4"/>
  <c r="AI3" i="16" s="1"/>
  <c r="AB30" i="4"/>
  <c r="AO3" i="16" s="1"/>
  <c r="AB28" i="4"/>
  <c r="AC3" i="16" s="1"/>
  <c r="BC3" i="16"/>
  <c r="AW3" i="16"/>
  <c r="AV3" i="16"/>
  <c r="AP3" i="16"/>
  <c r="AJ3" i="16"/>
  <c r="AD3" i="16"/>
  <c r="X3" i="16"/>
  <c r="W3" i="16"/>
  <c r="V3" i="16"/>
  <c r="U3" i="16"/>
  <c r="P3" i="16"/>
  <c r="AB9" i="4"/>
  <c r="O3" i="16" s="1"/>
  <c r="AB6" i="4"/>
  <c r="M2" i="6" l="1"/>
  <c r="C11" i="28"/>
  <c r="D11" i="28" s="1"/>
  <c r="BH3" i="16"/>
  <c r="CI3" i="16"/>
  <c r="AC62" i="28"/>
  <c r="AC64" i="28"/>
  <c r="AC66" i="28"/>
  <c r="AC68" i="28"/>
  <c r="AC70" i="28"/>
  <c r="AC72" i="28"/>
  <c r="AC74" i="28"/>
  <c r="AC76" i="28"/>
  <c r="AC78" i="28"/>
  <c r="AC80" i="28"/>
  <c r="AC82" i="28"/>
  <c r="AC84" i="28"/>
  <c r="AC86" i="28"/>
  <c r="AC88" i="28"/>
  <c r="AC90" i="28"/>
  <c r="AC92" i="28"/>
  <c r="AC94" i="28"/>
  <c r="AC96" i="28"/>
  <c r="AC98" i="28"/>
  <c r="AC69" i="28"/>
  <c r="AC73" i="28"/>
  <c r="AC77" i="28"/>
  <c r="AC81" i="28"/>
  <c r="AC85" i="28"/>
  <c r="AC89" i="28"/>
  <c r="AC63" i="28"/>
  <c r="AC65" i="28"/>
  <c r="AC67" i="28"/>
  <c r="AC71" i="28"/>
  <c r="AC75" i="28"/>
  <c r="AC79" i="28"/>
  <c r="AC83" i="28"/>
  <c r="AC87" i="28"/>
  <c r="AC91" i="28"/>
  <c r="AC95" i="28"/>
  <c r="AC61" i="28"/>
  <c r="AC93" i="28"/>
  <c r="AC97" i="28"/>
  <c r="Z61" i="28"/>
  <c r="Z62" i="28"/>
  <c r="Z64" i="28"/>
  <c r="Z66" i="28"/>
  <c r="Z68" i="28"/>
  <c r="Z70" i="28"/>
  <c r="Z72" i="28"/>
  <c r="Z74" i="28"/>
  <c r="Z76" i="28"/>
  <c r="Z78" i="28"/>
  <c r="Z80" i="28"/>
  <c r="Z82" i="28"/>
  <c r="Z84" i="28"/>
  <c r="Z86" i="28"/>
  <c r="Z88" i="28"/>
  <c r="Z90" i="28"/>
  <c r="Z92" i="28"/>
  <c r="Z94" i="28"/>
  <c r="Z96" i="28"/>
  <c r="Z98" i="28"/>
  <c r="Z65" i="28"/>
  <c r="Z73" i="28"/>
  <c r="Z81" i="28"/>
  <c r="Z89" i="28"/>
  <c r="Z91" i="28"/>
  <c r="Z95" i="28"/>
  <c r="Z63" i="28"/>
  <c r="Z71" i="28"/>
  <c r="Z79" i="28"/>
  <c r="Z87" i="28"/>
  <c r="Z97" i="28"/>
  <c r="Z69" i="28"/>
  <c r="Z77" i="28"/>
  <c r="Z85" i="28"/>
  <c r="Z93" i="28"/>
  <c r="Z67" i="28"/>
  <c r="Z75" i="28"/>
  <c r="Z83" i="28"/>
  <c r="AD61" i="28"/>
  <c r="AD62" i="28"/>
  <c r="AD64" i="28"/>
  <c r="AD66" i="28"/>
  <c r="AD68" i="28"/>
  <c r="AD70" i="28"/>
  <c r="AD72" i="28"/>
  <c r="AD74" i="28"/>
  <c r="AD76" i="28"/>
  <c r="AD78" i="28"/>
  <c r="AD80" i="28"/>
  <c r="AD82" i="28"/>
  <c r="AD84" i="28"/>
  <c r="AD86" i="28"/>
  <c r="AD88" i="28"/>
  <c r="AD90" i="28"/>
  <c r="AD92" i="28"/>
  <c r="AD94" i="28"/>
  <c r="AD96" i="28"/>
  <c r="AD98" i="28"/>
  <c r="AD67" i="28"/>
  <c r="AD75" i="28"/>
  <c r="AD83" i="28"/>
  <c r="AD93" i="28"/>
  <c r="AD97" i="28"/>
  <c r="AD65" i="28"/>
  <c r="AD73" i="28"/>
  <c r="AD81" i="28"/>
  <c r="AD89" i="28"/>
  <c r="AD71" i="28"/>
  <c r="AD87" i="28"/>
  <c r="AD91" i="28"/>
  <c r="AD63" i="28"/>
  <c r="AD79" i="28"/>
  <c r="AD95" i="28"/>
  <c r="AD69" i="28"/>
  <c r="AD77" i="28"/>
  <c r="AD85" i="28"/>
  <c r="AA63" i="28"/>
  <c r="AA65" i="28"/>
  <c r="AA67" i="28"/>
  <c r="AA69" i="28"/>
  <c r="AA71" i="28"/>
  <c r="AA73" i="28"/>
  <c r="AA75" i="28"/>
  <c r="AA77" i="28"/>
  <c r="AA79" i="28"/>
  <c r="AA81" i="28"/>
  <c r="AA83" i="28"/>
  <c r="AA85" i="28"/>
  <c r="AA87" i="28"/>
  <c r="AA89" i="28"/>
  <c r="AA91" i="28"/>
  <c r="AA93" i="28"/>
  <c r="AA95" i="28"/>
  <c r="AA97" i="28"/>
  <c r="AA68" i="28"/>
  <c r="AA72" i="28"/>
  <c r="AA76" i="28"/>
  <c r="AA80" i="28"/>
  <c r="AA84" i="28"/>
  <c r="AA88" i="28"/>
  <c r="AA61" i="28"/>
  <c r="AA62" i="28"/>
  <c r="AA64" i="28"/>
  <c r="AA66" i="28"/>
  <c r="AA70" i="28"/>
  <c r="AA74" i="28"/>
  <c r="AA78" i="28"/>
  <c r="AA82" i="28"/>
  <c r="AA86" i="28"/>
  <c r="AA94" i="28"/>
  <c r="AA98" i="28"/>
  <c r="AA90" i="28"/>
  <c r="AA92" i="28"/>
  <c r="AA96" i="28"/>
  <c r="Z38" i="28"/>
  <c r="Z42" i="28"/>
  <c r="Z46" i="28"/>
  <c r="Z50" i="28"/>
  <c r="Z54" i="28"/>
  <c r="Z34" i="28"/>
  <c r="Z36" i="28"/>
  <c r="Z40" i="28"/>
  <c r="Z44" i="28"/>
  <c r="Z48" i="28"/>
  <c r="Z52" i="28"/>
  <c r="Z37" i="28"/>
  <c r="Z41" i="28"/>
  <c r="Z45" i="28"/>
  <c r="Z49" i="28"/>
  <c r="Z53" i="28"/>
  <c r="Z35" i="28"/>
  <c r="Z39" i="28"/>
  <c r="Z43" i="28"/>
  <c r="Z47" i="28"/>
  <c r="Z51" i="28"/>
  <c r="AA37" i="28"/>
  <c r="AA41" i="28"/>
  <c r="AA45" i="28"/>
  <c r="AA49" i="28"/>
  <c r="AA53" i="28"/>
  <c r="AA35" i="28"/>
  <c r="AA39" i="28"/>
  <c r="AA43" i="28"/>
  <c r="AA47" i="28"/>
  <c r="AA51" i="28"/>
  <c r="AA36" i="28"/>
  <c r="AA40" i="28"/>
  <c r="AA44" i="28"/>
  <c r="AA48" i="28"/>
  <c r="AA52" i="28"/>
  <c r="AA38" i="28"/>
  <c r="AA42" i="28"/>
  <c r="AA46" i="28"/>
  <c r="AA50" i="28"/>
  <c r="AA54" i="28"/>
  <c r="AA34" i="28"/>
  <c r="AC36" i="28"/>
  <c r="AC40" i="28"/>
  <c r="AC44" i="28"/>
  <c r="AC48" i="28"/>
  <c r="AC52" i="28"/>
  <c r="AC38" i="28"/>
  <c r="AC42" i="28"/>
  <c r="AC46" i="28"/>
  <c r="AC50" i="28"/>
  <c r="AC54" i="28"/>
  <c r="AC34" i="28"/>
  <c r="AC35" i="28"/>
  <c r="AC39" i="28"/>
  <c r="AC43" i="28"/>
  <c r="AC47" i="28"/>
  <c r="AC51" i="28"/>
  <c r="AC37" i="28"/>
  <c r="AC41" i="28"/>
  <c r="AC45" i="28"/>
  <c r="AC49" i="28"/>
  <c r="AC53" i="28"/>
  <c r="AD35" i="28"/>
  <c r="AD39" i="28"/>
  <c r="AD43" i="28"/>
  <c r="AD47" i="28"/>
  <c r="AD51" i="28"/>
  <c r="AD37" i="28"/>
  <c r="AD41" i="28"/>
  <c r="AD45" i="28"/>
  <c r="AD49" i="28"/>
  <c r="AD53" i="28"/>
  <c r="AD38" i="28"/>
  <c r="AD42" i="28"/>
  <c r="AD46" i="28"/>
  <c r="AD50" i="28"/>
  <c r="AD54" i="28"/>
  <c r="AD34" i="28"/>
  <c r="AD36" i="28"/>
  <c r="AD40" i="28"/>
  <c r="AD44" i="28"/>
  <c r="AD48" i="28"/>
  <c r="AD52" i="28"/>
  <c r="Y9" i="4"/>
  <c r="CE3" i="16" l="1"/>
  <c r="X68" i="28"/>
  <c r="DM3" i="16" s="1"/>
  <c r="X88" i="28"/>
  <c r="X82" i="28"/>
  <c r="X78" i="28"/>
  <c r="X67" i="28"/>
  <c r="X96" i="28"/>
  <c r="X80" i="28"/>
  <c r="F80" i="28" s="1"/>
  <c r="X83" i="28"/>
  <c r="X92" i="28"/>
  <c r="X61" i="28"/>
  <c r="X76" i="28"/>
  <c r="X91" i="28"/>
  <c r="F91" i="28" s="1"/>
  <c r="X98" i="28"/>
  <c r="X64" i="28"/>
  <c r="F64" i="28" s="1"/>
  <c r="X87" i="28"/>
  <c r="X79" i="28"/>
  <c r="F79" i="28" s="1"/>
  <c r="X63" i="28"/>
  <c r="F63" i="28" s="1"/>
  <c r="X75" i="28"/>
  <c r="X84" i="28"/>
  <c r="X90" i="28"/>
  <c r="X74" i="28"/>
  <c r="X66" i="28"/>
  <c r="X71" i="28"/>
  <c r="X72" i="28"/>
  <c r="F72" i="28" s="1"/>
  <c r="X95" i="28"/>
  <c r="X73" i="28"/>
  <c r="F73" i="28" s="1"/>
  <c r="X94" i="28"/>
  <c r="X86" i="28"/>
  <c r="F86" i="28" s="1"/>
  <c r="X70" i="28"/>
  <c r="X62" i="28"/>
  <c r="F62" i="28" s="1"/>
  <c r="X85" i="28"/>
  <c r="F85" i="28" s="1"/>
  <c r="X77" i="28"/>
  <c r="X65" i="28"/>
  <c r="F65" i="28" s="1"/>
  <c r="X69" i="28"/>
  <c r="X89" i="28"/>
  <c r="X93" i="28"/>
  <c r="X97" i="28"/>
  <c r="X81" i="28"/>
  <c r="X34" i="28"/>
  <c r="F77" i="28" l="1"/>
  <c r="C76" i="28"/>
  <c r="C80" i="28"/>
  <c r="C82" i="28"/>
  <c r="F97" i="28"/>
  <c r="F95" i="28"/>
  <c r="C61" i="28"/>
  <c r="EG3" i="16"/>
  <c r="F90" i="28"/>
  <c r="C98" i="28"/>
  <c r="DL3" i="16"/>
  <c r="C68" i="28"/>
  <c r="F93" i="28"/>
  <c r="F94" i="28"/>
  <c r="EB3" i="16"/>
  <c r="DW3" i="16"/>
  <c r="C78" i="28"/>
  <c r="C92" i="28"/>
  <c r="F92" i="28"/>
  <c r="C91" i="28"/>
  <c r="C96" i="28"/>
  <c r="F96" i="28"/>
  <c r="C16" i="26"/>
  <c r="ES3" i="16"/>
  <c r="EV3" i="16"/>
  <c r="EX3" i="16"/>
  <c r="EW3" i="16"/>
  <c r="EU3" i="16"/>
  <c r="ET3" i="16"/>
  <c r="C88" i="28"/>
  <c r="DY3" i="16"/>
  <c r="EA3" i="16"/>
  <c r="C83" i="28"/>
  <c r="EJ3" i="16"/>
  <c r="C67" i="28"/>
  <c r="EO3" i="16"/>
  <c r="DF3" i="16"/>
  <c r="DU3" i="16"/>
  <c r="EK3" i="16"/>
  <c r="EQ3" i="16"/>
  <c r="C89" i="28"/>
  <c r="EH3" i="16"/>
  <c r="C85" i="28"/>
  <c r="ED3" i="16"/>
  <c r="C94" i="28"/>
  <c r="EM3" i="16"/>
  <c r="C71" i="28"/>
  <c r="DP3" i="16"/>
  <c r="C84" i="28"/>
  <c r="EC3" i="16"/>
  <c r="C87" i="28"/>
  <c r="EF3" i="16"/>
  <c r="C34" i="28"/>
  <c r="O34" i="28" s="1"/>
  <c r="C81" i="28"/>
  <c r="DZ3" i="16"/>
  <c r="C69" i="28"/>
  <c r="DN3" i="16"/>
  <c r="C62" i="28"/>
  <c r="DG3" i="16"/>
  <c r="C73" i="28"/>
  <c r="DR3" i="16"/>
  <c r="C66" i="28"/>
  <c r="DK3" i="16"/>
  <c r="C75" i="28"/>
  <c r="DT3" i="16"/>
  <c r="C97" i="28"/>
  <c r="EP3" i="16"/>
  <c r="C65" i="28"/>
  <c r="DJ3" i="16"/>
  <c r="C70" i="28"/>
  <c r="DO3" i="16"/>
  <c r="C95" i="28"/>
  <c r="EN3" i="16"/>
  <c r="C74" i="28"/>
  <c r="DS3" i="16"/>
  <c r="C63" i="28"/>
  <c r="DH3" i="16"/>
  <c r="C93" i="28"/>
  <c r="EL3" i="16"/>
  <c r="C77" i="28"/>
  <c r="DV3" i="16"/>
  <c r="C86" i="28"/>
  <c r="EE3" i="16"/>
  <c r="C72" i="28"/>
  <c r="DQ3" i="16"/>
  <c r="C90" i="28"/>
  <c r="EI3" i="16"/>
  <c r="C79" i="28"/>
  <c r="DX3" i="16"/>
  <c r="C64" i="28"/>
  <c r="DI3" i="16"/>
  <c r="CK3" i="16" l="1"/>
  <c r="U16" i="26"/>
  <c r="L16" i="26"/>
  <c r="AA16" i="26"/>
  <c r="AI32" i="28"/>
  <c r="AI59" i="28" s="1"/>
  <c r="AJ32" i="28"/>
  <c r="AJ59" i="28" s="1"/>
  <c r="AK32" i="28"/>
  <c r="AK59" i="28" s="1"/>
  <c r="AL32" i="28"/>
  <c r="AL59" i="28" s="1"/>
  <c r="AK62" i="28" l="1"/>
  <c r="AK63" i="28"/>
  <c r="AK64" i="28"/>
  <c r="AK65" i="28"/>
  <c r="AK66" i="28"/>
  <c r="AK67" i="28"/>
  <c r="AK68" i="28"/>
  <c r="AK69" i="28"/>
  <c r="AK70" i="28"/>
  <c r="AK71" i="28"/>
  <c r="AK72" i="28"/>
  <c r="AK73" i="28"/>
  <c r="AK74" i="28"/>
  <c r="AK75" i="28"/>
  <c r="AK76" i="28"/>
  <c r="AK77" i="28"/>
  <c r="AK78" i="28"/>
  <c r="AK79" i="28"/>
  <c r="AK80" i="28"/>
  <c r="AK81" i="28"/>
  <c r="AK82" i="28"/>
  <c r="AK83" i="28"/>
  <c r="AK84" i="28"/>
  <c r="AK85" i="28"/>
  <c r="AK86" i="28"/>
  <c r="AK87" i="28"/>
  <c r="AK88" i="28"/>
  <c r="AK89" i="28"/>
  <c r="AK90" i="28"/>
  <c r="AK91" i="28"/>
  <c r="AK92" i="28"/>
  <c r="AK93" i="28"/>
  <c r="AK94" i="28"/>
  <c r="AK95" i="28"/>
  <c r="AK96" i="28"/>
  <c r="AK97" i="28"/>
  <c r="AK98" i="28"/>
  <c r="AK61" i="28"/>
  <c r="AJ62" i="28"/>
  <c r="AJ66" i="28"/>
  <c r="AJ70" i="28"/>
  <c r="AJ74" i="28"/>
  <c r="AJ78" i="28"/>
  <c r="AJ82" i="28"/>
  <c r="AJ61" i="28"/>
  <c r="AJ63" i="28"/>
  <c r="AJ67" i="28"/>
  <c r="AJ71" i="28"/>
  <c r="AJ75" i="28"/>
  <c r="AJ79" i="28"/>
  <c r="AJ83" i="28"/>
  <c r="AJ85" i="28"/>
  <c r="AJ87" i="28"/>
  <c r="AJ91" i="28"/>
  <c r="AJ93" i="28"/>
  <c r="AJ95" i="28"/>
  <c r="AJ97" i="28"/>
  <c r="AJ64" i="28"/>
  <c r="AJ76" i="28"/>
  <c r="AJ65" i="28"/>
  <c r="AJ81" i="28"/>
  <c r="AJ86" i="28"/>
  <c r="AJ92" i="28"/>
  <c r="AJ98" i="28"/>
  <c r="AJ89" i="28"/>
  <c r="AJ68" i="28"/>
  <c r="AJ72" i="28"/>
  <c r="AJ80" i="28"/>
  <c r="AJ69" i="28"/>
  <c r="AJ77" i="28"/>
  <c r="AJ84" i="28"/>
  <c r="AJ90" i="28"/>
  <c r="AJ94" i="28"/>
  <c r="AJ73" i="28"/>
  <c r="AJ88" i="28"/>
  <c r="AJ96" i="28"/>
  <c r="AL61" i="28"/>
  <c r="AL62" i="28"/>
  <c r="AL63" i="28"/>
  <c r="AL64" i="28"/>
  <c r="AL65" i="28"/>
  <c r="AL66" i="28"/>
  <c r="AL67" i="28"/>
  <c r="AL68" i="28"/>
  <c r="AL69" i="28"/>
  <c r="AL70" i="28"/>
  <c r="AL71" i="28"/>
  <c r="AL72" i="28"/>
  <c r="AL73" i="28"/>
  <c r="AL74" i="28"/>
  <c r="AL75" i="28"/>
  <c r="AL76" i="28"/>
  <c r="AL77" i="28"/>
  <c r="AL78" i="28"/>
  <c r="AL79" i="28"/>
  <c r="AL80" i="28"/>
  <c r="AL81" i="28"/>
  <c r="AL82" i="28"/>
  <c r="AL83" i="28"/>
  <c r="AL84" i="28"/>
  <c r="AL85" i="28"/>
  <c r="AL86" i="28"/>
  <c r="AL87" i="28"/>
  <c r="AL88" i="28"/>
  <c r="AL89" i="28"/>
  <c r="AL90" i="28"/>
  <c r="AL91" i="28"/>
  <c r="AL92" i="28"/>
  <c r="AL93" i="28"/>
  <c r="AL94" i="28"/>
  <c r="AL95" i="28"/>
  <c r="AL96" i="28"/>
  <c r="AL97" i="28"/>
  <c r="AL98" i="28"/>
  <c r="AI61" i="28"/>
  <c r="AI76" i="28"/>
  <c r="AI80" i="28"/>
  <c r="AI88" i="28"/>
  <c r="AI96" i="28"/>
  <c r="AI63" i="28"/>
  <c r="AI65" i="28"/>
  <c r="AI67" i="28"/>
  <c r="AI69" i="28"/>
  <c r="AI71" i="28"/>
  <c r="AI73" i="28"/>
  <c r="AI75" i="28"/>
  <c r="AI77" i="28"/>
  <c r="AI79" i="28"/>
  <c r="AI81" i="28"/>
  <c r="AI83" i="28"/>
  <c r="AI85" i="28"/>
  <c r="AI87" i="28"/>
  <c r="AI89" i="28"/>
  <c r="AI91" i="28"/>
  <c r="AI93" i="28"/>
  <c r="AI95" i="28"/>
  <c r="AI97" i="28"/>
  <c r="AI74" i="28"/>
  <c r="AI84" i="28"/>
  <c r="AI92" i="28"/>
  <c r="AI98" i="28"/>
  <c r="AI62" i="28"/>
  <c r="AI64" i="28"/>
  <c r="AI66" i="28"/>
  <c r="AI68" i="28"/>
  <c r="AI70" i="28"/>
  <c r="AI72" i="28"/>
  <c r="AI78" i="28"/>
  <c r="AI82" i="28"/>
  <c r="AI86" i="28"/>
  <c r="AI90" i="28"/>
  <c r="AI94" i="28"/>
  <c r="AG32" i="28"/>
  <c r="AG49" i="28" s="1"/>
  <c r="AK34" i="28"/>
  <c r="AK44" i="28"/>
  <c r="AK46" i="28"/>
  <c r="AK48" i="28"/>
  <c r="AK54" i="28"/>
  <c r="AK35" i="28"/>
  <c r="AK37" i="28"/>
  <c r="AK39" i="28"/>
  <c r="AK41" i="28"/>
  <c r="AK43" i="28"/>
  <c r="AK45" i="28"/>
  <c r="AK47" i="28"/>
  <c r="AK49" i="28"/>
  <c r="AK51" i="28"/>
  <c r="AK53" i="28"/>
  <c r="AK50" i="28"/>
  <c r="AK36" i="28"/>
  <c r="AK38" i="28"/>
  <c r="AK40" i="28"/>
  <c r="AK42" i="28"/>
  <c r="AK52" i="28"/>
  <c r="AJ35" i="28"/>
  <c r="AJ37" i="28"/>
  <c r="AJ39" i="28"/>
  <c r="AJ41" i="28"/>
  <c r="AJ43" i="28"/>
  <c r="AJ45" i="28"/>
  <c r="AJ47" i="28"/>
  <c r="AJ49" i="28"/>
  <c r="AJ51" i="28"/>
  <c r="AJ53" i="28"/>
  <c r="AJ34" i="28"/>
  <c r="AJ36" i="28"/>
  <c r="AJ38" i="28"/>
  <c r="AJ40" i="28"/>
  <c r="AJ42" i="28"/>
  <c r="AJ44" i="28"/>
  <c r="AJ46" i="28"/>
  <c r="AJ48" i="28"/>
  <c r="AJ50" i="28"/>
  <c r="AJ52" i="28"/>
  <c r="AJ54" i="28"/>
  <c r="AI52" i="28"/>
  <c r="AI54" i="28"/>
  <c r="AI41" i="28"/>
  <c r="AI43" i="28"/>
  <c r="AI45" i="28"/>
  <c r="AI36" i="28"/>
  <c r="AI38" i="28"/>
  <c r="AI40" i="28"/>
  <c r="AI42" i="28"/>
  <c r="AI44" i="28"/>
  <c r="AI46" i="28"/>
  <c r="AI48" i="28"/>
  <c r="AI50" i="28"/>
  <c r="AI47" i="28"/>
  <c r="AI53" i="28"/>
  <c r="AI34" i="28"/>
  <c r="AI35" i="28"/>
  <c r="AI37" i="28"/>
  <c r="AI39" i="28"/>
  <c r="AI49" i="28"/>
  <c r="AI51" i="28"/>
  <c r="AL36" i="28"/>
  <c r="AL38" i="28"/>
  <c r="AL40" i="28"/>
  <c r="AL42" i="28"/>
  <c r="AL44" i="28"/>
  <c r="AL46" i="28"/>
  <c r="AL48" i="28"/>
  <c r="AL50" i="28"/>
  <c r="AL52" i="28"/>
  <c r="AL54" i="28"/>
  <c r="AL34" i="28"/>
  <c r="AL35" i="28"/>
  <c r="AL37" i="28"/>
  <c r="AL39" i="28"/>
  <c r="AL41" i="28"/>
  <c r="AL43" i="28"/>
  <c r="AL45" i="28"/>
  <c r="AL47" i="28"/>
  <c r="AL49" i="28"/>
  <c r="AL51" i="28"/>
  <c r="AL53" i="28"/>
  <c r="AG54" i="28" l="1"/>
  <c r="AF54" i="28" s="1"/>
  <c r="E54" i="28" s="1"/>
  <c r="AG53" i="28"/>
  <c r="AF53" i="28" s="1"/>
  <c r="E53" i="28" s="1"/>
  <c r="AG38" i="28"/>
  <c r="AF38" i="28" s="1"/>
  <c r="E38" i="28" s="1"/>
  <c r="AG50" i="28"/>
  <c r="AF50" i="28" s="1"/>
  <c r="E50" i="28" s="1"/>
  <c r="AG59" i="28"/>
  <c r="AG46" i="28"/>
  <c r="AG43" i="28"/>
  <c r="AF43" i="28" s="1"/>
  <c r="AG40" i="28"/>
  <c r="AF40" i="28" s="1"/>
  <c r="AG41" i="28"/>
  <c r="AF41" i="28" s="1"/>
  <c r="AG48" i="28"/>
  <c r="AF48" i="28" s="1"/>
  <c r="AG51" i="28"/>
  <c r="AG35" i="28"/>
  <c r="AF35" i="28" s="1"/>
  <c r="AG44" i="28"/>
  <c r="AF44" i="28" s="1"/>
  <c r="E44" i="28" s="1"/>
  <c r="AG36" i="28"/>
  <c r="AF36" i="28" s="1"/>
  <c r="AG47" i="28"/>
  <c r="AF47" i="28" s="1"/>
  <c r="E47" i="28" s="1"/>
  <c r="AG39" i="28"/>
  <c r="AF39" i="28" s="1"/>
  <c r="AG52" i="28"/>
  <c r="AF52" i="28" s="1"/>
  <c r="AG42" i="28"/>
  <c r="AG34" i="28"/>
  <c r="AF34" i="28" s="1"/>
  <c r="AG45" i="28"/>
  <c r="AF45" i="28" s="1"/>
  <c r="AG37" i="28"/>
  <c r="AF37" i="28" s="1"/>
  <c r="AF42" i="28"/>
  <c r="AF51" i="28"/>
  <c r="AF46" i="28"/>
  <c r="AF49" i="28"/>
  <c r="E49" i="28" s="1"/>
  <c r="Q44" i="28" l="1"/>
  <c r="P53" i="28"/>
  <c r="Q53" i="28"/>
  <c r="Q50" i="28"/>
  <c r="P50" i="28"/>
  <c r="Q38" i="28"/>
  <c r="P38" i="28"/>
  <c r="Q47" i="28"/>
  <c r="P47" i="28"/>
  <c r="Q49" i="28"/>
  <c r="P49" i="28"/>
  <c r="Q54" i="28"/>
  <c r="P54" i="28"/>
  <c r="E37" i="28"/>
  <c r="P37" i="28" s="1"/>
  <c r="E41" i="28"/>
  <c r="X54" i="28"/>
  <c r="C54" i="28" s="1"/>
  <c r="X46" i="28"/>
  <c r="C46" i="28" s="1"/>
  <c r="X40" i="28"/>
  <c r="C40" i="28" s="1"/>
  <c r="X52" i="28"/>
  <c r="C52" i="28" s="1"/>
  <c r="X44" i="28"/>
  <c r="C44" i="28" s="1"/>
  <c r="X41" i="28"/>
  <c r="C41" i="28" s="1"/>
  <c r="X53" i="28"/>
  <c r="C53" i="28" s="1"/>
  <c r="X48" i="28"/>
  <c r="C48" i="28" s="1"/>
  <c r="X45" i="28"/>
  <c r="C45" i="28" s="1"/>
  <c r="X39" i="28"/>
  <c r="C39" i="28" s="1"/>
  <c r="X49" i="28"/>
  <c r="C49" i="28" s="1"/>
  <c r="X50" i="28"/>
  <c r="X47" i="28"/>
  <c r="X38" i="28"/>
  <c r="X51" i="28"/>
  <c r="C51" i="28" s="1"/>
  <c r="X42" i="28"/>
  <c r="C42" i="28" s="1"/>
  <c r="X36" i="28"/>
  <c r="C36" i="28" s="1"/>
  <c r="X43" i="28"/>
  <c r="C43" i="28" s="1"/>
  <c r="X35" i="28"/>
  <c r="AG62" i="28"/>
  <c r="AF62" i="28" s="1"/>
  <c r="AG63" i="28"/>
  <c r="AF63" i="28" s="1"/>
  <c r="AG64" i="28"/>
  <c r="AF64" i="28" s="1"/>
  <c r="AG65" i="28"/>
  <c r="AF65" i="28" s="1"/>
  <c r="AG66" i="28"/>
  <c r="AF66" i="28" s="1"/>
  <c r="AG67" i="28"/>
  <c r="AF67" i="28" s="1"/>
  <c r="AG68" i="28"/>
  <c r="AF68" i="28" s="1"/>
  <c r="AG69" i="28"/>
  <c r="AF69" i="28" s="1"/>
  <c r="AG70" i="28"/>
  <c r="AF70" i="28" s="1"/>
  <c r="E70" i="28" s="1"/>
  <c r="P70" i="28" s="1"/>
  <c r="N129" i="28" s="1"/>
  <c r="AG71" i="28"/>
  <c r="AF71" i="28" s="1"/>
  <c r="AG72" i="28"/>
  <c r="AF72" i="28" s="1"/>
  <c r="AG73" i="28"/>
  <c r="AF73" i="28" s="1"/>
  <c r="AG74" i="28"/>
  <c r="AF74" i="28" s="1"/>
  <c r="AG75" i="28"/>
  <c r="AF75" i="28" s="1"/>
  <c r="AG76" i="28"/>
  <c r="AF76" i="28" s="1"/>
  <c r="AG77" i="28"/>
  <c r="AF77" i="28" s="1"/>
  <c r="AG78" i="28"/>
  <c r="AF78" i="28" s="1"/>
  <c r="AG79" i="28"/>
  <c r="AF79" i="28" s="1"/>
  <c r="AG80" i="28"/>
  <c r="AF80" i="28" s="1"/>
  <c r="E80" i="28" s="1"/>
  <c r="AG81" i="28"/>
  <c r="AF81" i="28" s="1"/>
  <c r="AG82" i="28"/>
  <c r="AF82" i="28" s="1"/>
  <c r="AG83" i="28"/>
  <c r="AF83" i="28" s="1"/>
  <c r="AG61" i="28"/>
  <c r="AF61" i="28" s="1"/>
  <c r="AG85" i="28"/>
  <c r="AF85" i="28" s="1"/>
  <c r="AG87" i="28"/>
  <c r="AF87" i="28" s="1"/>
  <c r="AG89" i="28"/>
  <c r="AF89" i="28" s="1"/>
  <c r="AG91" i="28"/>
  <c r="AF91" i="28" s="1"/>
  <c r="E91" i="28" s="1"/>
  <c r="AG93" i="28"/>
  <c r="AF93" i="28" s="1"/>
  <c r="E93" i="28" s="1"/>
  <c r="Q93" i="28" s="1"/>
  <c r="AG95" i="28"/>
  <c r="AF95" i="28" s="1"/>
  <c r="E95" i="28" s="1"/>
  <c r="AG97" i="28"/>
  <c r="AF97" i="28" s="1"/>
  <c r="AG84" i="28"/>
  <c r="AF84" i="28" s="1"/>
  <c r="AG88" i="28"/>
  <c r="AF88" i="28" s="1"/>
  <c r="AG92" i="28"/>
  <c r="AF92" i="28" s="1"/>
  <c r="E92" i="28" s="1"/>
  <c r="AG96" i="28"/>
  <c r="AF96" i="28" s="1"/>
  <c r="E96" i="28" s="1"/>
  <c r="AG86" i="28"/>
  <c r="AF86" i="28" s="1"/>
  <c r="AG90" i="28"/>
  <c r="AF90" i="28" s="1"/>
  <c r="AG94" i="28"/>
  <c r="AF94" i="28" s="1"/>
  <c r="E94" i="28" s="1"/>
  <c r="AG98" i="28"/>
  <c r="AF98" i="28" s="1"/>
  <c r="E98" i="28" s="1"/>
  <c r="X37" i="28"/>
  <c r="C37" i="28" s="1"/>
  <c r="Q94" i="28" l="1"/>
  <c r="HI3" i="16" s="1"/>
  <c r="Q95" i="28"/>
  <c r="HJ3" i="16" s="1"/>
  <c r="P95" i="28"/>
  <c r="N154" i="28" s="1"/>
  <c r="Q98" i="28"/>
  <c r="HM3" i="16" s="1"/>
  <c r="P98" i="28"/>
  <c r="Q96" i="28"/>
  <c r="P96" i="28"/>
  <c r="N155" i="28" s="1"/>
  <c r="C47" i="28"/>
  <c r="O47" i="28" s="1"/>
  <c r="CX3" i="16" s="1"/>
  <c r="Q37" i="28"/>
  <c r="C50" i="28"/>
  <c r="O50" i="28" s="1"/>
  <c r="DA3" i="16" s="1"/>
  <c r="C35" i="28"/>
  <c r="O35" i="28" s="1"/>
  <c r="Q41" i="28"/>
  <c r="Q92" i="28"/>
  <c r="HG3" i="16" s="1"/>
  <c r="Q91" i="28"/>
  <c r="HF3" i="16" s="1"/>
  <c r="C38" i="28"/>
  <c r="O38" i="28" s="1"/>
  <c r="CO3" i="16" s="1"/>
  <c r="E90" i="28"/>
  <c r="E88" i="28"/>
  <c r="E85" i="28"/>
  <c r="E77" i="28"/>
  <c r="E69" i="28"/>
  <c r="E76" i="28"/>
  <c r="E68" i="28"/>
  <c r="E89" i="28"/>
  <c r="E79" i="28"/>
  <c r="E71" i="28"/>
  <c r="E63" i="28"/>
  <c r="E81" i="28"/>
  <c r="E73" i="28"/>
  <c r="E65" i="28"/>
  <c r="E86" i="28"/>
  <c r="E84" i="28"/>
  <c r="E72" i="28"/>
  <c r="E64" i="28"/>
  <c r="E83" i="28"/>
  <c r="E75" i="28"/>
  <c r="E67" i="28"/>
  <c r="E87" i="28"/>
  <c r="E82" i="28"/>
  <c r="E78" i="28"/>
  <c r="E74" i="28"/>
  <c r="Q70" i="28"/>
  <c r="T70" i="28" s="1"/>
  <c r="E66" i="28"/>
  <c r="E62" i="28"/>
  <c r="E61" i="28"/>
  <c r="E97" i="28"/>
  <c r="HK3" i="16"/>
  <c r="HH3" i="16"/>
  <c r="P157" i="28" l="1"/>
  <c r="N157" i="28"/>
  <c r="CL3" i="16"/>
  <c r="O36" i="28"/>
  <c r="CM3" i="16" s="1"/>
  <c r="Q82" i="28"/>
  <c r="GW3" i="16" s="1"/>
  <c r="Q87" i="28"/>
  <c r="HB3" i="16" s="1"/>
  <c r="P87" i="28"/>
  <c r="Q64" i="28"/>
  <c r="Q86" i="28"/>
  <c r="HA3" i="16" s="1"/>
  <c r="P86" i="28"/>
  <c r="N145" i="28" s="1"/>
  <c r="Q63" i="28"/>
  <c r="Q68" i="28"/>
  <c r="GI3" i="16" s="1"/>
  <c r="P68" i="28"/>
  <c r="Q85" i="28"/>
  <c r="GZ3" i="16" s="1"/>
  <c r="Q83" i="28"/>
  <c r="GX3" i="16" s="1"/>
  <c r="Q81" i="28"/>
  <c r="Q89" i="28"/>
  <c r="HD3" i="16" s="1"/>
  <c r="Q77" i="28"/>
  <c r="GR3" i="16" s="1"/>
  <c r="Q74" i="28"/>
  <c r="GO3" i="16" s="1"/>
  <c r="Q65" i="28"/>
  <c r="Q76" i="28"/>
  <c r="GQ3" i="16" s="1"/>
  <c r="P76" i="28"/>
  <c r="Q66" i="28"/>
  <c r="GG3" i="16" s="1"/>
  <c r="P66" i="28"/>
  <c r="N125" i="28" s="1"/>
  <c r="Q84" i="28"/>
  <c r="GY3" i="16" s="1"/>
  <c r="P84" i="28"/>
  <c r="N143" i="28" s="1"/>
  <c r="Q67" i="28"/>
  <c r="GH3" i="16" s="1"/>
  <c r="P67" i="28"/>
  <c r="N126" i="28" s="1"/>
  <c r="Q72" i="28"/>
  <c r="GM3" i="16" s="1"/>
  <c r="Q71" i="28"/>
  <c r="GL3" i="16" s="1"/>
  <c r="P71" i="28"/>
  <c r="Q88" i="28"/>
  <c r="HC3" i="16" s="1"/>
  <c r="P88" i="28"/>
  <c r="Q97" i="28"/>
  <c r="HL3" i="16" s="1"/>
  <c r="P97" i="28"/>
  <c r="N156" i="28" s="1"/>
  <c r="Q62" i="28"/>
  <c r="Q78" i="28"/>
  <c r="GS3" i="16" s="1"/>
  <c r="Q75" i="28"/>
  <c r="GP3" i="16" s="1"/>
  <c r="P75" i="28"/>
  <c r="Q80" i="28"/>
  <c r="Q73" i="28"/>
  <c r="GN3" i="16" s="1"/>
  <c r="Q79" i="28"/>
  <c r="P79" i="28"/>
  <c r="N138" i="28" s="1"/>
  <c r="Q69" i="28"/>
  <c r="GJ3" i="16" s="1"/>
  <c r="P69" i="28"/>
  <c r="Q90" i="28"/>
  <c r="HE3" i="16" s="1"/>
  <c r="T98" i="28"/>
  <c r="T54" i="28" s="1"/>
  <c r="P12" i="6"/>
  <c r="P129" i="28"/>
  <c r="O37" i="28"/>
  <c r="CN3" i="16" s="1"/>
  <c r="GK3" i="16"/>
  <c r="GV3" i="16"/>
  <c r="P128" i="28" l="1"/>
  <c r="N128" i="28"/>
  <c r="P147" i="28"/>
  <c r="N147" i="28"/>
  <c r="P127" i="28"/>
  <c r="N127" i="28"/>
  <c r="P146" i="28"/>
  <c r="N146" i="28"/>
  <c r="P134" i="28"/>
  <c r="N134" i="28"/>
  <c r="P135" i="28"/>
  <c r="N135" i="28"/>
  <c r="P130" i="28"/>
  <c r="N130" i="28"/>
  <c r="T71" i="28"/>
  <c r="T38" i="28" s="1"/>
  <c r="T68" i="28"/>
  <c r="P10" i="6" s="1"/>
  <c r="T87" i="28"/>
  <c r="T49" i="28" s="1"/>
  <c r="T69" i="28"/>
  <c r="P11" i="6" s="1"/>
  <c r="T75" i="28"/>
  <c r="T88" i="28"/>
  <c r="T50" i="28" s="1"/>
  <c r="T76" i="28"/>
  <c r="P18" i="6" s="1"/>
  <c r="O39" i="28"/>
  <c r="CP3" i="16" s="1"/>
  <c r="P29" i="6" l="1"/>
  <c r="P30" i="6"/>
  <c r="P13" i="6"/>
  <c r="T41" i="28"/>
  <c r="P17" i="6"/>
  <c r="O40" i="28"/>
  <c r="CQ3" i="16" s="1"/>
  <c r="O41" i="28" l="1"/>
  <c r="CR3" i="16" s="1"/>
  <c r="G3" i="16"/>
  <c r="O42" i="28" l="1"/>
  <c r="CS3" i="16" s="1"/>
  <c r="T66" i="28"/>
  <c r="T36" i="28" s="1"/>
  <c r="E36" i="28" s="1"/>
  <c r="T67" i="28"/>
  <c r="T37" i="28" s="1"/>
  <c r="BM3" i="16"/>
  <c r="P36" i="28" l="1"/>
  <c r="Q36" i="28"/>
  <c r="O43" i="28"/>
  <c r="CT3" i="16" s="1"/>
  <c r="P125" i="28"/>
  <c r="P126" i="28"/>
  <c r="FQ3" i="16"/>
  <c r="FK3" i="16"/>
  <c r="FP3" i="16"/>
  <c r="FU3" i="16"/>
  <c r="FH3" i="16"/>
  <c r="FN3" i="16"/>
  <c r="FE3" i="16"/>
  <c r="O44" i="28" l="1"/>
  <c r="P8" i="6"/>
  <c r="FC3" i="16"/>
  <c r="P9" i="6"/>
  <c r="CU3" i="16" l="1"/>
  <c r="O45" i="28"/>
  <c r="CV3" i="16" s="1"/>
  <c r="FD3" i="16"/>
  <c r="O46" i="28" l="1"/>
  <c r="O54" i="28"/>
  <c r="DE3" i="16" s="1"/>
  <c r="O48" i="28" l="1"/>
  <c r="CW3" i="16"/>
  <c r="BR3" i="16"/>
  <c r="BP3" i="16"/>
  <c r="T79" i="28" l="1"/>
  <c r="P21" i="6" s="1"/>
  <c r="P138" i="28"/>
  <c r="O49" i="28"/>
  <c r="CZ3" i="16" s="1"/>
  <c r="CY3" i="16"/>
  <c r="BG3" i="16"/>
  <c r="AH3" i="16"/>
  <c r="AT3" i="16"/>
  <c r="O51" i="28" l="1"/>
  <c r="AZ3" i="16"/>
  <c r="BA3" i="16"/>
  <c r="AQ3" i="16"/>
  <c r="AY3" i="16"/>
  <c r="AS3" i="16"/>
  <c r="BF3" i="16"/>
  <c r="BD3" i="16"/>
  <c r="AR3" i="16"/>
  <c r="BE3" i="16"/>
  <c r="AX3" i="16"/>
  <c r="AM3" i="16"/>
  <c r="AK3" i="16"/>
  <c r="AN3" i="16"/>
  <c r="AL3" i="16"/>
  <c r="AG3" i="16"/>
  <c r="AE3" i="16"/>
  <c r="AF3" i="16"/>
  <c r="DB3" i="16" l="1"/>
  <c r="O52" i="28"/>
  <c r="T84" i="28"/>
  <c r="T47" i="28" s="1"/>
  <c r="BK3" i="16"/>
  <c r="DC3" i="16" l="1"/>
  <c r="O53" i="28"/>
  <c r="DD3" i="16" s="1"/>
  <c r="T86" i="28"/>
  <c r="P143" i="28"/>
  <c r="BJ3" i="16"/>
  <c r="BI3" i="16"/>
  <c r="P145" i="28" l="1"/>
  <c r="P26" i="6"/>
  <c r="BQ3" i="16"/>
  <c r="T3" i="16"/>
  <c r="H3" i="16"/>
  <c r="P28" i="6" l="1"/>
  <c r="I3" i="16"/>
  <c r="J3" i="16"/>
  <c r="F3" i="16" l="1"/>
  <c r="AB3" i="16"/>
  <c r="Z3" i="16"/>
  <c r="AA3" i="16"/>
  <c r="Y3" i="16"/>
  <c r="N3" i="16" l="1"/>
  <c r="L3" i="16"/>
  <c r="K3" i="16"/>
  <c r="M3" i="16"/>
  <c r="GT3" i="16"/>
  <c r="GD3" i="16"/>
  <c r="GC3" i="16"/>
  <c r="GF3" i="16"/>
  <c r="GU3" i="16"/>
  <c r="GE3" i="16"/>
  <c r="FT3" i="16" l="1"/>
  <c r="T95" i="28" l="1"/>
  <c r="T96" i="28" l="1"/>
  <c r="P154" i="28"/>
  <c r="P155" i="28" l="1"/>
  <c r="T97" i="28"/>
  <c r="T53" i="28" l="1"/>
  <c r="P156" i="28"/>
  <c r="Q61" i="28" l="1"/>
  <c r="GB3" i="16" s="1"/>
  <c r="P61" i="28"/>
  <c r="T61" i="28" l="1"/>
  <c r="N120" i="28"/>
  <c r="P120" i="28"/>
  <c r="P62" i="28"/>
  <c r="N121" i="28" s="1"/>
  <c r="P63" i="28" l="1"/>
  <c r="P64" i="28" s="1"/>
  <c r="N123" i="28" s="1"/>
  <c r="T62" i="28"/>
  <c r="P121" i="28"/>
  <c r="T34" i="28"/>
  <c r="E34" i="28" s="1"/>
  <c r="P3" i="6"/>
  <c r="N122" i="28" l="1"/>
  <c r="P65" i="28"/>
  <c r="N124" i="28" s="1"/>
  <c r="P123" i="28"/>
  <c r="T63" i="28"/>
  <c r="P5" i="6" s="1"/>
  <c r="T64" i="28"/>
  <c r="P6" i="6" s="1"/>
  <c r="P122" i="28"/>
  <c r="P34" i="28"/>
  <c r="P72" i="28"/>
  <c r="N131" i="28" s="1"/>
  <c r="P4" i="6"/>
  <c r="P124" i="28" l="1"/>
  <c r="T65" i="28"/>
  <c r="P7" i="6" s="1"/>
  <c r="T35" i="28"/>
  <c r="E35" i="28" s="1"/>
  <c r="P35" i="28" s="1"/>
  <c r="FA3" i="16"/>
  <c r="P131" i="28"/>
  <c r="T72" i="28"/>
  <c r="P73" i="28"/>
  <c r="P80" i="28" l="1"/>
  <c r="N139" i="28" s="1"/>
  <c r="N132" i="28"/>
  <c r="Q35" i="28"/>
  <c r="FB3" i="16" s="1"/>
  <c r="P74" i="28"/>
  <c r="N133" i="28" s="1"/>
  <c r="P14" i="6"/>
  <c r="T73" i="28"/>
  <c r="P15" i="6" s="1"/>
  <c r="P132" i="28"/>
  <c r="T80" i="28" l="1"/>
  <c r="P139" i="28"/>
  <c r="T74" i="28"/>
  <c r="P133" i="28"/>
  <c r="P77" i="28"/>
  <c r="N136" i="28" s="1"/>
  <c r="T44" i="28"/>
  <c r="P22" i="6"/>
  <c r="P44" i="28"/>
  <c r="T39" i="28"/>
  <c r="E39" i="28" s="1"/>
  <c r="Q39" i="28" l="1"/>
  <c r="FF3" i="16" s="1"/>
  <c r="P39" i="28"/>
  <c r="T77" i="28"/>
  <c r="P136" i="28"/>
  <c r="P78" i="28"/>
  <c r="N137" i="28" s="1"/>
  <c r="T40" i="28"/>
  <c r="E40" i="28" s="1"/>
  <c r="P16" i="6"/>
  <c r="P40" i="28" l="1"/>
  <c r="P41" i="28" s="1"/>
  <c r="Q40" i="28"/>
  <c r="FG3" i="16" s="1"/>
  <c r="T42" i="28"/>
  <c r="E42" i="28" s="1"/>
  <c r="P19" i="6"/>
  <c r="T78" i="28"/>
  <c r="P137" i="28"/>
  <c r="P81" i="28"/>
  <c r="P82" i="28" l="1"/>
  <c r="N141" i="28" s="1"/>
  <c r="N140" i="28"/>
  <c r="Q42" i="28"/>
  <c r="FI3" i="16" s="1"/>
  <c r="P42" i="28"/>
  <c r="T81" i="28"/>
  <c r="P140" i="28"/>
  <c r="T43" i="28"/>
  <c r="E43" i="28" s="1"/>
  <c r="P20" i="6"/>
  <c r="P83" i="28" l="1"/>
  <c r="N142" i="28" s="1"/>
  <c r="P85" i="28"/>
  <c r="P144" i="28" s="1"/>
  <c r="T82" i="28"/>
  <c r="P141" i="28"/>
  <c r="P24" i="6"/>
  <c r="Q43" i="28"/>
  <c r="FJ3" i="16" s="1"/>
  <c r="P43" i="28"/>
  <c r="T45" i="28"/>
  <c r="E45" i="28" s="1"/>
  <c r="P23" i="6"/>
  <c r="P142" i="28" l="1"/>
  <c r="T83" i="28"/>
  <c r="P25" i="6" s="1"/>
  <c r="T85" i="28"/>
  <c r="P89" i="28"/>
  <c r="N144" i="28"/>
  <c r="T46" i="28"/>
  <c r="E46" i="28" s="1"/>
  <c r="Q46" i="28" s="1"/>
  <c r="FM3" i="16" s="1"/>
  <c r="Q45" i="28"/>
  <c r="P45" i="28"/>
  <c r="P27" i="6"/>
  <c r="T48" i="28"/>
  <c r="N148" i="28" l="1"/>
  <c r="P90" i="28"/>
  <c r="P148" i="28"/>
  <c r="T89" i="28"/>
  <c r="P46" i="28"/>
  <c r="E48" i="28"/>
  <c r="FL3" i="16"/>
  <c r="P31" i="6" l="1"/>
  <c r="T51" i="28"/>
  <c r="E51" i="28" s="1"/>
  <c r="Q51" i="28" s="1"/>
  <c r="FR3" i="16" s="1"/>
  <c r="P91" i="28"/>
  <c r="P92" i="28" s="1"/>
  <c r="N149" i="28"/>
  <c r="T90" i="28"/>
  <c r="P32" i="6" s="1"/>
  <c r="P149" i="28"/>
  <c r="P48" i="28"/>
  <c r="Q48" i="28"/>
  <c r="P51" i="28" l="1"/>
  <c r="N150" i="28"/>
  <c r="P150" i="28"/>
  <c r="T91" i="28"/>
  <c r="P93" i="28"/>
  <c r="N151" i="28"/>
  <c r="P151" i="28"/>
  <c r="T92" i="28"/>
  <c r="FO3" i="16"/>
  <c r="P94" i="28" l="1"/>
  <c r="N152" i="28"/>
  <c r="T93" i="28"/>
  <c r="P152" i="28"/>
  <c r="T52" i="28" l="1"/>
  <c r="E52" i="28" s="1"/>
  <c r="N153" i="28"/>
  <c r="T94" i="28"/>
  <c r="P153" i="28"/>
  <c r="Q52" i="28" l="1"/>
  <c r="P52" i="28"/>
  <c r="CF3" i="16" s="1"/>
  <c r="CH3" i="16"/>
  <c r="R38" i="28"/>
  <c r="HR3" i="16" s="1"/>
  <c r="R41" i="28"/>
  <c r="HU3" i="16" s="1"/>
  <c r="R52" i="28"/>
  <c r="IF3" i="16" s="1"/>
  <c r="R34" i="28"/>
  <c r="HN3" i="16" s="1"/>
  <c r="R53" i="28"/>
  <c r="IG3" i="16" s="1"/>
  <c r="R46" i="28"/>
  <c r="HZ3" i="16" s="1"/>
  <c r="R40" i="28"/>
  <c r="HT3" i="16" s="1"/>
  <c r="R37" i="28"/>
  <c r="HQ3" i="16" s="1"/>
  <c r="R49" i="28"/>
  <c r="IC3" i="16" s="1"/>
  <c r="R54" i="28"/>
  <c r="IH3" i="16" s="1"/>
  <c r="R47" i="28"/>
  <c r="IA3" i="16" s="1"/>
  <c r="R36" i="28"/>
  <c r="HP3" i="16" s="1"/>
  <c r="R39" i="28"/>
  <c r="HS3" i="16" s="1"/>
  <c r="R44" i="28"/>
  <c r="HX3" i="16" s="1"/>
  <c r="R48" i="28"/>
  <c r="IB3" i="16" s="1"/>
  <c r="R43" i="28"/>
  <c r="HW3" i="16" s="1"/>
  <c r="R35" i="28"/>
  <c r="HO3" i="16" s="1"/>
  <c r="R50" i="28"/>
  <c r="ID3" i="16" s="1"/>
  <c r="R51" i="28"/>
  <c r="IE3" i="16" s="1"/>
  <c r="R42" i="28"/>
  <c r="HV3" i="16" s="1"/>
  <c r="R45" i="28"/>
  <c r="HY3" i="16" s="1"/>
  <c r="FS3" i="16" l="1"/>
  <c r="CG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C0630C1E-01DD-4A62-B4C2-B4D9ECA2BEBE}">
      <text>
        <r>
          <rPr>
            <sz val="12"/>
            <color indexed="81"/>
            <rFont val="MS P ゴシック"/>
            <family val="3"/>
            <charset val="128"/>
          </rPr>
          <t>日本看護協会が以下を変更したら修正
・認定看護師の分野
・専門看護師の分野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49F204AC-CFD8-4269-B1FC-422DCA32285F}">
      <text>
        <r>
          <rPr>
            <sz val="12"/>
            <color indexed="81"/>
            <rFont val="MS P ゴシック"/>
            <family val="3"/>
            <charset val="128"/>
          </rPr>
          <t>①３行目をコピー
②【yyyy】エントリーシート一覧.xlsxの
　「☆願書」シートの最終行に値貼り付け</t>
        </r>
      </text>
    </comment>
  </commentList>
</comments>
</file>

<file path=xl/sharedStrings.xml><?xml version="1.0" encoding="utf-8"?>
<sst xmlns="http://schemas.openxmlformats.org/spreadsheetml/2006/main" count="1499" uniqueCount="524">
  <si>
    <t>受験番号：</t>
    <rPh sb="0" eb="2">
      <t>ジュケン</t>
    </rPh>
    <rPh sb="2" eb="4">
      <t>バンゴウ</t>
    </rPh>
    <phoneticPr fontId="1"/>
  </si>
  <si>
    <t>受　講　申　請　書</t>
    <rPh sb="0" eb="1">
      <t>ウケ</t>
    </rPh>
    <rPh sb="2" eb="3">
      <t>コウ</t>
    </rPh>
    <rPh sb="4" eb="5">
      <t>サル</t>
    </rPh>
    <rPh sb="6" eb="7">
      <t>ショウ</t>
    </rPh>
    <rPh sb="8" eb="9">
      <t>ショ</t>
    </rPh>
    <phoneticPr fontId="1"/>
  </si>
  <si>
    <t>日</t>
    <rPh sb="0" eb="1">
      <t>ヒ</t>
    </rPh>
    <phoneticPr fontId="1"/>
  </si>
  <si>
    <t>月</t>
    <rPh sb="0" eb="1">
      <t>ツキ</t>
    </rPh>
    <phoneticPr fontId="1"/>
  </si>
  <si>
    <t>年</t>
    <rPh sb="0" eb="1">
      <t>ネン</t>
    </rPh>
    <phoneticPr fontId="1"/>
  </si>
  <si>
    <t>西暦</t>
    <rPh sb="0" eb="2">
      <t>セイレキ</t>
    </rPh>
    <phoneticPr fontId="1"/>
  </si>
  <si>
    <t>氏名</t>
    <rPh sb="0" eb="2">
      <t>シメイ</t>
    </rPh>
    <phoneticPr fontId="1"/>
  </si>
  <si>
    <t>フリガナ</t>
    <phoneticPr fontId="1"/>
  </si>
  <si>
    <t>フリガナ</t>
    <phoneticPr fontId="1"/>
  </si>
  <si>
    <t>提出日</t>
    <rPh sb="0" eb="2">
      <t>テイシュツ</t>
    </rPh>
    <rPh sb="2" eb="3">
      <t>ビ</t>
    </rPh>
    <phoneticPr fontId="1"/>
  </si>
  <si>
    <t>現住所</t>
    <rPh sb="0" eb="3">
      <t>ゲンジュウショ</t>
    </rPh>
    <phoneticPr fontId="1"/>
  </si>
  <si>
    <t>〒</t>
    <phoneticPr fontId="1"/>
  </si>
  <si>
    <t>TEL</t>
    <phoneticPr fontId="1"/>
  </si>
  <si>
    <t>（様式2）</t>
    <rPh sb="1" eb="3">
      <t>ヨウシキ</t>
    </rPh>
    <phoneticPr fontId="1"/>
  </si>
  <si>
    <t>（様式1）</t>
    <rPh sb="1" eb="3">
      <t>ヨウシキ</t>
    </rPh>
    <phoneticPr fontId="1"/>
  </si>
  <si>
    <t>〒</t>
    <phoneticPr fontId="1"/>
  </si>
  <si>
    <t>保健師</t>
    <rPh sb="0" eb="3">
      <t>ホケンシ</t>
    </rPh>
    <phoneticPr fontId="1"/>
  </si>
  <si>
    <t>助産師</t>
    <rPh sb="0" eb="3">
      <t>ジョサンシ</t>
    </rPh>
    <phoneticPr fontId="1"/>
  </si>
  <si>
    <t>看護師</t>
    <rPh sb="0" eb="3">
      <t>カンゴシ</t>
    </rPh>
    <phoneticPr fontId="1"/>
  </si>
  <si>
    <t>号</t>
    <rPh sb="0" eb="1">
      <t>ゴウ</t>
    </rPh>
    <phoneticPr fontId="1"/>
  </si>
  <si>
    <t>生年月日</t>
    <rPh sb="0" eb="2">
      <t>セイネン</t>
    </rPh>
    <rPh sb="2" eb="4">
      <t>ガッピ</t>
    </rPh>
    <phoneticPr fontId="1"/>
  </si>
  <si>
    <t>現在</t>
    <rPh sb="0" eb="2">
      <t>ゲンザイ</t>
    </rPh>
    <phoneticPr fontId="1"/>
  </si>
  <si>
    <t>履　歴　書</t>
    <rPh sb="0" eb="1">
      <t>クツ</t>
    </rPh>
    <rPh sb="2" eb="3">
      <t>レキ</t>
    </rPh>
    <rPh sb="4" eb="5">
      <t>ショ</t>
    </rPh>
    <phoneticPr fontId="1"/>
  </si>
  <si>
    <t>歳）</t>
    <rPh sb="0" eb="1">
      <t>サイ</t>
    </rPh>
    <phoneticPr fontId="1"/>
  </si>
  <si>
    <t>（満</t>
    <rPh sb="1" eb="2">
      <t>マン</t>
    </rPh>
    <phoneticPr fontId="1"/>
  </si>
  <si>
    <t>生</t>
    <rPh sb="0" eb="1">
      <t>ウ</t>
    </rPh>
    <phoneticPr fontId="1"/>
  </si>
  <si>
    <t>資格取得年月日：</t>
    <rPh sb="0" eb="2">
      <t>シカク</t>
    </rPh>
    <rPh sb="2" eb="4">
      <t>シュトク</t>
    </rPh>
    <rPh sb="4" eb="7">
      <t>ネンガッピ</t>
    </rPh>
    <phoneticPr fontId="1"/>
  </si>
  <si>
    <t>認定登録番号：</t>
    <rPh sb="0" eb="2">
      <t>ニンテイ</t>
    </rPh>
    <rPh sb="2" eb="4">
      <t>トウロク</t>
    </rPh>
    <rPh sb="4" eb="6">
      <t>バンゴウ</t>
    </rPh>
    <phoneticPr fontId="1"/>
  </si>
  <si>
    <t>特定行為研修修了年月日：</t>
    <rPh sb="0" eb="2">
      <t>トクテイ</t>
    </rPh>
    <rPh sb="2" eb="4">
      <t>コウイ</t>
    </rPh>
    <rPh sb="4" eb="6">
      <t>ケンシュウ</t>
    </rPh>
    <rPh sb="6" eb="8">
      <t>シュウリョウ</t>
    </rPh>
    <rPh sb="8" eb="11">
      <t>ネンガッピ</t>
    </rPh>
    <phoneticPr fontId="1"/>
  </si>
  <si>
    <t>認定看護師資格分野名：</t>
    <rPh sb="0" eb="5">
      <t>ニンテイカンゴシ</t>
    </rPh>
    <rPh sb="5" eb="7">
      <t>シカク</t>
    </rPh>
    <rPh sb="7" eb="9">
      <t>ブンヤ</t>
    </rPh>
    <rPh sb="9" eb="10">
      <t>メイ</t>
    </rPh>
    <phoneticPr fontId="1"/>
  </si>
  <si>
    <t>専門看護師資格分野名：</t>
    <rPh sb="0" eb="2">
      <t>センモン</t>
    </rPh>
    <rPh sb="2" eb="5">
      <t>カンゴシ</t>
    </rPh>
    <rPh sb="5" eb="9">
      <t>シカクブンヤ</t>
    </rPh>
    <rPh sb="9" eb="10">
      <t>メイ</t>
    </rPh>
    <phoneticPr fontId="1"/>
  </si>
  <si>
    <t>救急看護</t>
  </si>
  <si>
    <t>皮膚・排泄ケア</t>
  </si>
  <si>
    <t>集中ケア</t>
  </si>
  <si>
    <t>緩和ケア</t>
  </si>
  <si>
    <t>がん化学療法看護</t>
  </si>
  <si>
    <t>がん性疼痛看護</t>
  </si>
  <si>
    <t>訪問看護</t>
  </si>
  <si>
    <t>感染管理</t>
  </si>
  <si>
    <t>糖尿病看護</t>
  </si>
  <si>
    <t>不妊症看護</t>
  </si>
  <si>
    <t>新生児集中ケア</t>
  </si>
  <si>
    <t>透析看護</t>
  </si>
  <si>
    <t>手術看護</t>
  </si>
  <si>
    <t>乳がん看護</t>
  </si>
  <si>
    <t>摂食・嚥下障害看護</t>
  </si>
  <si>
    <t>小児救急看護</t>
  </si>
  <si>
    <t>認知症看護</t>
  </si>
  <si>
    <t>脳卒中リハビリテーション看護</t>
  </si>
  <si>
    <t>がん放射線療法看護</t>
  </si>
  <si>
    <t>慢性呼吸器疾患看護</t>
  </si>
  <si>
    <t>慢性心不全看護</t>
  </si>
  <si>
    <t>がん薬物療法看護</t>
  </si>
  <si>
    <t>クリティカルケア</t>
  </si>
  <si>
    <t>呼吸器疾患看護</t>
  </si>
  <si>
    <t>在宅ケア</t>
  </si>
  <si>
    <t>小児プライマリケア</t>
  </si>
  <si>
    <t>心不全看護</t>
  </si>
  <si>
    <t>腎不全看護</t>
  </si>
  <si>
    <t>生殖看護</t>
  </si>
  <si>
    <t>摂食嚥下障害看護</t>
  </si>
  <si>
    <t>脳卒中看護</t>
  </si>
  <si>
    <t>▼旧（21分野）</t>
    <rPh sb="1" eb="2">
      <t>キュウ</t>
    </rPh>
    <rPh sb="5" eb="7">
      <t>ブンヤ</t>
    </rPh>
    <phoneticPr fontId="1"/>
  </si>
  <si>
    <t>▼新（19分野）</t>
    <rPh sb="1" eb="2">
      <t>シン</t>
    </rPh>
    <rPh sb="5" eb="7">
      <t>ブンヤ</t>
    </rPh>
    <phoneticPr fontId="1"/>
  </si>
  <si>
    <t>がん看護</t>
  </si>
  <si>
    <t>精神看護</t>
  </si>
  <si>
    <t>地域看護</t>
  </si>
  <si>
    <t>老人看護</t>
  </si>
  <si>
    <t>小児看護</t>
  </si>
  <si>
    <t>母性看護</t>
  </si>
  <si>
    <t>慢性疾患看護</t>
  </si>
  <si>
    <t>急性・重症患者看護</t>
  </si>
  <si>
    <t>感染症看護</t>
  </si>
  <si>
    <t>家族支援</t>
  </si>
  <si>
    <t>在宅看護</t>
  </si>
  <si>
    <t>遺伝看護</t>
  </si>
  <si>
    <t>災害看護</t>
  </si>
  <si>
    <t>認定看護師</t>
    <rPh sb="0" eb="5">
      <t>ニンテイカンゴシ</t>
    </rPh>
    <phoneticPr fontId="1"/>
  </si>
  <si>
    <t>専門看護師</t>
    <rPh sb="0" eb="5">
      <t>センモンカンゴシ</t>
    </rPh>
    <phoneticPr fontId="1"/>
  </si>
  <si>
    <t>（様式3）</t>
    <rPh sb="1" eb="3">
      <t>ヨウシキ</t>
    </rPh>
    <phoneticPr fontId="1"/>
  </si>
  <si>
    <t>施設名</t>
    <rPh sb="0" eb="2">
      <t>シセツ</t>
    </rPh>
    <rPh sb="2" eb="3">
      <t>メイ</t>
    </rPh>
    <phoneticPr fontId="1"/>
  </si>
  <si>
    <t>在宅・慢性期領域</t>
  </si>
  <si>
    <t>呼吸器（長期呼吸療法に係るもの）関連</t>
  </si>
  <si>
    <t>気管カニューレの交換</t>
  </si>
  <si>
    <t>ろう孔管理関連</t>
  </si>
  <si>
    <t>胃ろうカテーテル若しくは腸ろうカテーテル又は胃ろうボタンの交換</t>
  </si>
  <si>
    <t>創傷管理関連</t>
  </si>
  <si>
    <t>栄養及び水分管理に係る薬剤投与関連</t>
  </si>
  <si>
    <t>脱水症状に対する輸液による補正</t>
  </si>
  <si>
    <t>外科術後病棟管理領域</t>
  </si>
  <si>
    <t>呼吸器（気道確保に係るもの）関連</t>
  </si>
  <si>
    <t>経口用気管チューブ又は経鼻用気管チューブの位置の調整</t>
  </si>
  <si>
    <t>呼吸器（人工呼吸療法に係るもの）関連</t>
  </si>
  <si>
    <t>侵襲的陽圧換気の設定の変更</t>
  </si>
  <si>
    <t>非侵襲的陽圧換気の設定の変更</t>
  </si>
  <si>
    <t>胸腔ドレーン管理関連</t>
  </si>
  <si>
    <t>低圧胸腔内持続吸引器の吸引圧の設定及びその変更</t>
  </si>
  <si>
    <t>胸腔ドレーンの抜去</t>
  </si>
  <si>
    <t>腹腔ドレーン管理関連</t>
  </si>
  <si>
    <t>栄養に係るカテーテル管理（中心静脈カテーテル管理）関連</t>
  </si>
  <si>
    <t>中心静脈カテーテルの抜去</t>
  </si>
  <si>
    <t>栄養に係るカテーテル管理（末梢留置型中心静脈注射用カテーテル管理）関連</t>
  </si>
  <si>
    <t>末梢留置型中心静脈注射用カテーテルの挿入</t>
  </si>
  <si>
    <t>創部ドレーン管理関連</t>
  </si>
  <si>
    <t>創部ドレーンの抜去</t>
  </si>
  <si>
    <t>動脈血液ガス分析関連</t>
  </si>
  <si>
    <t>持続点滴中の高カロリー輸液の投与量の調整</t>
  </si>
  <si>
    <t>術後疼痛管理関連</t>
    <rPh sb="2" eb="3">
      <t>トウ</t>
    </rPh>
    <phoneticPr fontId="2"/>
  </si>
  <si>
    <t>硬膜外カテーテルによる鎮痛剤の投与及び投与量の調整</t>
  </si>
  <si>
    <t>循環動態に係る薬剤投与関連</t>
  </si>
  <si>
    <t>持続点滴中のカテコラミンの投与量の調整</t>
  </si>
  <si>
    <t>持続点滴中の糖質輸液又は電解質輸液の投与量の調整</t>
  </si>
  <si>
    <t>術中麻酔管理領域</t>
  </si>
  <si>
    <t>人工呼吸器からの離脱</t>
  </si>
  <si>
    <t>救急領域</t>
  </si>
  <si>
    <t>人工呼吸管理がなされている者に対する鎮静薬の投与量の調整</t>
  </si>
  <si>
    <t>精神及び神経症状に係る薬剤投与関連</t>
  </si>
  <si>
    <t>抗けいれん剤の臨時の投与</t>
  </si>
  <si>
    <t>外科系基本領域</t>
  </si>
  <si>
    <t>感染に係る薬剤投与関連</t>
  </si>
  <si>
    <t>感染徴候がある者に対する薬剤の臨時の投与</t>
  </si>
  <si>
    <t>集中治療領域</t>
  </si>
  <si>
    <t>循環器関連</t>
  </si>
  <si>
    <t>一時的ペースメーカの操作及び管理</t>
  </si>
  <si>
    <t>持続点滴中のナトリウム、カリウム又はクロールの投与量の調整</t>
  </si>
  <si>
    <t>持続点滴中の降圧剤の投与量の調整</t>
  </si>
  <si>
    <t>心嚢ドレーン管理関連</t>
    <rPh sb="1" eb="2">
      <t>ノウ</t>
    </rPh>
    <phoneticPr fontId="2"/>
  </si>
  <si>
    <t>透析管理関連</t>
  </si>
  <si>
    <t>血糖コントロールに係る薬剤投与関連</t>
  </si>
  <si>
    <t>皮膚損傷に係る薬剤投与関連</t>
  </si>
  <si>
    <t>特定行為研修の「指導者」の要件について</t>
    <rPh sb="0" eb="2">
      <t>トクテイ</t>
    </rPh>
    <rPh sb="2" eb="4">
      <t>コウイ</t>
    </rPh>
    <rPh sb="4" eb="6">
      <t>ケンシュウ</t>
    </rPh>
    <rPh sb="8" eb="11">
      <t>シドウシャ</t>
    </rPh>
    <rPh sb="13" eb="15">
      <t>ヨウケン</t>
    </rPh>
    <phoneticPr fontId="1"/>
  </si>
  <si>
    <t>医師・歯科医師</t>
    <rPh sb="0" eb="2">
      <t>イシ</t>
    </rPh>
    <rPh sb="3" eb="5">
      <t>シカ</t>
    </rPh>
    <rPh sb="5" eb="7">
      <t>イシ</t>
    </rPh>
    <phoneticPr fontId="1"/>
  </si>
  <si>
    <t>医師を含めてください。</t>
    <rPh sb="0" eb="2">
      <t>イシ</t>
    </rPh>
    <rPh sb="3" eb="4">
      <t>フク</t>
    </rPh>
    <phoneticPr fontId="1"/>
  </si>
  <si>
    <t>指導者を追加してください。</t>
    <rPh sb="0" eb="3">
      <t>シドウシャ</t>
    </rPh>
    <rPh sb="4" eb="6">
      <t>ツイカ</t>
    </rPh>
    <phoneticPr fontId="1"/>
  </si>
  <si>
    <t>指導者となる予定の方について、個別にご確認ください。</t>
    <rPh sb="0" eb="3">
      <t>シドウシャ</t>
    </rPh>
    <rPh sb="6" eb="8">
      <t>ヨテイ</t>
    </rPh>
    <rPh sb="9" eb="10">
      <t>カタ</t>
    </rPh>
    <rPh sb="15" eb="17">
      <t>コベツ</t>
    </rPh>
    <rPh sb="19" eb="21">
      <t>カクニン</t>
    </rPh>
    <phoneticPr fontId="1"/>
  </si>
  <si>
    <t>指導者の方が決まりましたら、科目ごとにご確認ください。</t>
    <rPh sb="0" eb="3">
      <t>シドウシャ</t>
    </rPh>
    <rPh sb="4" eb="5">
      <t>カタ</t>
    </rPh>
    <rPh sb="6" eb="7">
      <t>キ</t>
    </rPh>
    <rPh sb="14" eb="16">
      <t>カモク</t>
    </rPh>
    <rPh sb="20" eb="22">
      <t>カクニン</t>
    </rPh>
    <phoneticPr fontId="1"/>
  </si>
  <si>
    <t>医師または
看護師以外</t>
    <rPh sb="0" eb="2">
      <t>イシ</t>
    </rPh>
    <rPh sb="6" eb="9">
      <t>カンゴシ</t>
    </rPh>
    <rPh sb="9" eb="11">
      <t>イガイ</t>
    </rPh>
    <phoneticPr fontId="1"/>
  </si>
  <si>
    <t>はい</t>
    <phoneticPr fontId="1"/>
  </si>
  <si>
    <t>いいえ</t>
    <phoneticPr fontId="1"/>
  </si>
  <si>
    <t>受験番号</t>
    <rPh sb="0" eb="2">
      <t>ジュケン</t>
    </rPh>
    <rPh sb="2" eb="4">
      <t>バンゴウ</t>
    </rPh>
    <phoneticPr fontId="1"/>
  </si>
  <si>
    <t>神奈川県</t>
  </si>
  <si>
    <t>静岡県</t>
  </si>
  <si>
    <t>姓名</t>
    <rPh sb="0" eb="2">
      <t>セイメイ</t>
    </rPh>
    <phoneticPr fontId="1"/>
  </si>
  <si>
    <t>姓</t>
    <rPh sb="0" eb="1">
      <t>セイ</t>
    </rPh>
    <phoneticPr fontId="1"/>
  </si>
  <si>
    <t>名</t>
    <rPh sb="0" eb="1">
      <t>メイ</t>
    </rPh>
    <phoneticPr fontId="1"/>
  </si>
  <si>
    <t>セイ</t>
    <phoneticPr fontId="1"/>
  </si>
  <si>
    <t>シメイ</t>
    <phoneticPr fontId="1"/>
  </si>
  <si>
    <t>看護師籍の登録番号</t>
    <rPh sb="0" eb="3">
      <t>カンゴシ</t>
    </rPh>
    <rPh sb="3" eb="4">
      <t>セキ</t>
    </rPh>
    <rPh sb="5" eb="7">
      <t>トウロク</t>
    </rPh>
    <rPh sb="7" eb="9">
      <t>バンゴウ</t>
    </rPh>
    <phoneticPr fontId="1"/>
  </si>
  <si>
    <t>看護師籍の
登録年月日</t>
    <rPh sb="0" eb="3">
      <t>カンゴシ</t>
    </rPh>
    <rPh sb="3" eb="4">
      <t>セキ</t>
    </rPh>
    <rPh sb="6" eb="8">
      <t>トウロク</t>
    </rPh>
    <rPh sb="8" eb="11">
      <t>ネンガッピ</t>
    </rPh>
    <phoneticPr fontId="1"/>
  </si>
  <si>
    <t>所属施設の名称</t>
    <rPh sb="0" eb="2">
      <t>ショゾク</t>
    </rPh>
    <rPh sb="2" eb="4">
      <t>シセツ</t>
    </rPh>
    <rPh sb="5" eb="7">
      <t>メイショウ</t>
    </rPh>
    <phoneticPr fontId="1"/>
  </si>
  <si>
    <t>共通科目受講
（有無）</t>
    <rPh sb="0" eb="2">
      <t>キョウツウ</t>
    </rPh>
    <rPh sb="2" eb="4">
      <t>カモク</t>
    </rPh>
    <rPh sb="4" eb="6">
      <t>ジュコウ</t>
    </rPh>
    <rPh sb="8" eb="10">
      <t>ウム</t>
    </rPh>
    <phoneticPr fontId="1"/>
  </si>
  <si>
    <t>過去に
修了証を
受けた者</t>
    <rPh sb="0" eb="2">
      <t>カコ</t>
    </rPh>
    <rPh sb="4" eb="7">
      <t>シュウリョウショウ</t>
    </rPh>
    <rPh sb="9" eb="10">
      <t>ウ</t>
    </rPh>
    <rPh sb="12" eb="13">
      <t>モノ</t>
    </rPh>
    <phoneticPr fontId="1"/>
  </si>
  <si>
    <t>→
修
了
済</t>
    <rPh sb="2" eb="3">
      <t>オサム</t>
    </rPh>
    <rPh sb="4" eb="5">
      <t>オ</t>
    </rPh>
    <rPh sb="6" eb="7">
      <t>ズミ</t>
    </rPh>
    <phoneticPr fontId="1"/>
  </si>
  <si>
    <t>区分別科目</t>
    <rPh sb="0" eb="2">
      <t>クブン</t>
    </rPh>
    <rPh sb="2" eb="3">
      <t>ベツ</t>
    </rPh>
    <rPh sb="3" eb="5">
      <t>カモク</t>
    </rPh>
    <phoneticPr fontId="1"/>
  </si>
  <si>
    <t>栄養に係るカテーテル管理（中心静脈カテーテル管理）関連</t>
    <phoneticPr fontId="9"/>
  </si>
  <si>
    <t>術後疼痛管理関連</t>
  </si>
  <si>
    <t>→
受
講</t>
    <rPh sb="2" eb="3">
      <t>ウケ</t>
    </rPh>
    <rPh sb="4" eb="5">
      <t>コウ</t>
    </rPh>
    <phoneticPr fontId="1"/>
  </si>
  <si>
    <t>共通科目</t>
    <rPh sb="0" eb="2">
      <t>キョウツウ</t>
    </rPh>
    <rPh sb="2" eb="4">
      <t>カモク</t>
    </rPh>
    <phoneticPr fontId="1"/>
  </si>
  <si>
    <t>メイ</t>
    <phoneticPr fontId="1"/>
  </si>
  <si>
    <t>和暦</t>
    <rPh sb="0" eb="2">
      <t>ワレキ</t>
    </rPh>
    <phoneticPr fontId="1"/>
  </si>
  <si>
    <t>年</t>
    <rPh sb="0" eb="1">
      <t>ねん</t>
    </rPh>
    <phoneticPr fontId="1" type="Hiragana"/>
  </si>
  <si>
    <t>月</t>
    <rPh sb="0" eb="1">
      <t>がつ</t>
    </rPh>
    <phoneticPr fontId="1" type="Hiragana"/>
  </si>
  <si>
    <t>日</t>
    <rPh sb="0" eb="1">
      <t>ひ</t>
    </rPh>
    <phoneticPr fontId="1" type="Hiragana"/>
  </si>
  <si>
    <t>西暦年月日</t>
    <rPh sb="0" eb="2">
      <t>せいれき</t>
    </rPh>
    <rPh sb="2" eb="5">
      <t>ねんがっぴ</t>
    </rPh>
    <phoneticPr fontId="1" type="Hiragana"/>
  </si>
  <si>
    <t>名称</t>
    <rPh sb="0" eb="2">
      <t>メイショウ</t>
    </rPh>
    <phoneticPr fontId="1"/>
  </si>
  <si>
    <t>呼吸器（気道確保に係るもの）関連</t>
    <phoneticPr fontId="1" type="Hiragana"/>
  </si>
  <si>
    <t>心嚢ドレーン管理関連</t>
    <rPh sb="1" eb="2">
      <t>ノウ</t>
    </rPh>
    <phoneticPr fontId="9"/>
  </si>
  <si>
    <t>栄養に係るカテーテル管理（中心静脈カテーテル管理）関連</t>
    <phoneticPr fontId="9"/>
  </si>
  <si>
    <t>動脈血液ガス分析関連</t>
    <phoneticPr fontId="1" type="Hiragana"/>
  </si>
  <si>
    <t>血糖コントロールに係る薬剤投与関連</t>
    <phoneticPr fontId="1" type="Hiragana"/>
  </si>
  <si>
    <t>術後疼痛管理関連</t>
    <rPh sb="2" eb="3">
      <t>トウ</t>
    </rPh>
    <phoneticPr fontId="9"/>
  </si>
  <si>
    <t>一時的ペースメーカリードの抜去</t>
  </si>
  <si>
    <t>経皮的心肺補助装置の操作及び管理</t>
  </si>
  <si>
    <t>大動脈内バルーンパンピングからの離脱を行うときの補助の頻度の調整</t>
  </si>
  <si>
    <t>心嚢ドレーンの抜去</t>
    <rPh sb="1" eb="2">
      <t>ノウ</t>
    </rPh>
    <phoneticPr fontId="1"/>
  </si>
  <si>
    <t>腹腔ドレーンの抜去（腹腔内に留置された穿刺針の抜針を含む。）</t>
    <rPh sb="19" eb="20">
      <t>セン</t>
    </rPh>
    <phoneticPr fontId="1"/>
  </si>
  <si>
    <t>膀胱ろうカテーテルの交換</t>
  </si>
  <si>
    <t>褥瘡又は慢性創傷の治療における血流のない壊死組織の除去</t>
    <rPh sb="0" eb="1">
      <t>ジョク</t>
    </rPh>
    <rPh sb="1" eb="2">
      <t>ソウ</t>
    </rPh>
    <phoneticPr fontId="1"/>
  </si>
  <si>
    <t>創傷に対する陰圧閉鎖療法</t>
  </si>
  <si>
    <t>直接動脈穿刺法による採血</t>
    <rPh sb="4" eb="5">
      <t>セン</t>
    </rPh>
    <phoneticPr fontId="1"/>
  </si>
  <si>
    <t>橈骨動脈ラインの確保</t>
    <rPh sb="0" eb="1">
      <t>トウ</t>
    </rPh>
    <phoneticPr fontId="1"/>
  </si>
  <si>
    <t>急性血液浄化療法における血液透析器又は血液透析濾過器の操作及び管理</t>
    <rPh sb="23" eb="24">
      <t>ロ</t>
    </rPh>
    <phoneticPr fontId="1"/>
  </si>
  <si>
    <t>インスリンの投与量の調整</t>
  </si>
  <si>
    <t>持続点滴中の利尿剤の投与量の調整</t>
  </si>
  <si>
    <t>抗精神病薬の臨時の投与</t>
  </si>
  <si>
    <t>抗不安薬の臨時の投与</t>
  </si>
  <si>
    <t>抗癌剤その他の薬剤が血管外に漏出したときのステロイド薬の局所注射及び投与量の調整</t>
    <phoneticPr fontId="1" type="Hiragana"/>
  </si>
  <si>
    <t>臨床病態生理学</t>
    <rPh sb="0" eb="2">
      <t>リンショウ</t>
    </rPh>
    <rPh sb="2" eb="4">
      <t>ビョウタイ</t>
    </rPh>
    <rPh sb="4" eb="6">
      <t>セイリ</t>
    </rPh>
    <rPh sb="6" eb="7">
      <t>ガク</t>
    </rPh>
    <phoneticPr fontId="1"/>
  </si>
  <si>
    <t>臨床推論</t>
    <rPh sb="0" eb="2">
      <t>リンショウ</t>
    </rPh>
    <rPh sb="2" eb="4">
      <t>スイロン</t>
    </rPh>
    <phoneticPr fontId="1"/>
  </si>
  <si>
    <t>フィジカルアセスメント</t>
  </si>
  <si>
    <t>臨床薬理学</t>
    <rPh sb="0" eb="2">
      <t>リンショウ</t>
    </rPh>
    <rPh sb="2" eb="5">
      <t>ヤクリガク</t>
    </rPh>
    <phoneticPr fontId="1"/>
  </si>
  <si>
    <t>疾病臨床病態概論</t>
    <rPh sb="0" eb="2">
      <t>シッペイ</t>
    </rPh>
    <rPh sb="2" eb="4">
      <t>リンショウ</t>
    </rPh>
    <rPh sb="4" eb="6">
      <t>ビョウタイ</t>
    </rPh>
    <rPh sb="6" eb="8">
      <t>ガイロン</t>
    </rPh>
    <phoneticPr fontId="1"/>
  </si>
  <si>
    <t>医療安全学・特定行為実践</t>
    <rPh sb="0" eb="2">
      <t>イリョウ</t>
    </rPh>
    <rPh sb="2" eb="4">
      <t>アンゼン</t>
    </rPh>
    <rPh sb="4" eb="5">
      <t>ガク</t>
    </rPh>
    <rPh sb="6" eb="8">
      <t>トクテイ</t>
    </rPh>
    <rPh sb="8" eb="10">
      <t>コウイ</t>
    </rPh>
    <rPh sb="10" eb="12">
      <t>ジッセン</t>
    </rPh>
    <phoneticPr fontId="1"/>
  </si>
  <si>
    <t>医療安全学</t>
    <rPh sb="0" eb="2">
      <t>イリョウ</t>
    </rPh>
    <rPh sb="2" eb="4">
      <t>アンゼン</t>
    </rPh>
    <rPh sb="4" eb="5">
      <t>ガク</t>
    </rPh>
    <phoneticPr fontId="1"/>
  </si>
  <si>
    <t>特定行為実践</t>
    <phoneticPr fontId="1"/>
  </si>
  <si>
    <t>呼吸器（気道確保に係るもの）関連</t>
    <phoneticPr fontId="1" type="Hiragana"/>
  </si>
  <si>
    <t>動脈血液ガス分析関連</t>
    <phoneticPr fontId="1" type="Hiragana"/>
  </si>
  <si>
    <t>血糖コントロールに係る薬剤投与関連</t>
    <phoneticPr fontId="1" type="Hiragana"/>
  </si>
  <si>
    <t>在宅・慢性期領域</t>
    <phoneticPr fontId="1"/>
  </si>
  <si>
    <t>外科術後病棟管理領域</t>
    <phoneticPr fontId="1" type="Hiragana"/>
  </si>
  <si>
    <t>術中麻酔管理領域</t>
    <phoneticPr fontId="1" type="Hiragana"/>
  </si>
  <si>
    <t>抗癌剤その他の薬剤が血管外に漏出したときのステロイド薬の局所注射及び投与量の調整</t>
    <phoneticPr fontId="1" type="Hiragana"/>
  </si>
  <si>
    <t>人数</t>
    <rPh sb="0" eb="2">
      <t>ニンズウ</t>
    </rPh>
    <phoneticPr fontId="1"/>
  </si>
  <si>
    <t>抗癌剤その他の薬剤が血管外に漏出したときのステロイド薬の局所注射及び投与量の調整</t>
  </si>
  <si>
    <t>月</t>
    <rPh sb="0" eb="1">
      <t>ゲツ</t>
    </rPh>
    <phoneticPr fontId="1"/>
  </si>
  <si>
    <t>心嚢ドレーンの抜去</t>
    <rPh sb="1" eb="2">
      <t>ノウ</t>
    </rPh>
    <phoneticPr fontId="7"/>
  </si>
  <si>
    <t>腹腔ドレーンの抜去（腹腔内に留置された穿刺針の抜針を含む。）</t>
    <rPh sb="19" eb="20">
      <t>セン</t>
    </rPh>
    <phoneticPr fontId="7"/>
  </si>
  <si>
    <t>褥瘡又は慢性創傷の治療における血流のない壊死組織の除去</t>
    <rPh sb="0" eb="1">
      <t>ジョク</t>
    </rPh>
    <rPh sb="1" eb="2">
      <t>ソウ</t>
    </rPh>
    <phoneticPr fontId="7"/>
  </si>
  <si>
    <t>直接動脈穿刺法による採血</t>
    <rPh sb="4" eb="5">
      <t>セン</t>
    </rPh>
    <phoneticPr fontId="7"/>
  </si>
  <si>
    <t>橈骨動脈ラインの確保</t>
    <rPh sb="0" eb="1">
      <t>トウ</t>
    </rPh>
    <phoneticPr fontId="7"/>
  </si>
  <si>
    <t>急性血液浄化療法における血液透析器又は血液透析濾過器の操作及び管理</t>
    <rPh sb="23" eb="24">
      <t>ロ</t>
    </rPh>
    <phoneticPr fontId="7"/>
  </si>
  <si>
    <t>性別</t>
    <rPh sb="0" eb="2">
      <t>セイベツ</t>
    </rPh>
    <phoneticPr fontId="1"/>
  </si>
  <si>
    <t>所属施設の有無</t>
    <rPh sb="0" eb="2">
      <t>ショゾク</t>
    </rPh>
    <rPh sb="2" eb="4">
      <t>シセツ</t>
    </rPh>
    <rPh sb="5" eb="7">
      <t>ウム</t>
    </rPh>
    <phoneticPr fontId="1"/>
  </si>
  <si>
    <t>所属施設の連絡先</t>
    <rPh sb="0" eb="2">
      <t>ショゾク</t>
    </rPh>
    <rPh sb="2" eb="4">
      <t>シセツ</t>
    </rPh>
    <rPh sb="5" eb="8">
      <t>レンラクサキ</t>
    </rPh>
    <phoneticPr fontId="1"/>
  </si>
  <si>
    <t>認定看護師</t>
    <rPh sb="0" eb="2">
      <t>ニンテイ</t>
    </rPh>
    <rPh sb="2" eb="5">
      <t>カンゴシ</t>
    </rPh>
    <phoneticPr fontId="1"/>
  </si>
  <si>
    <t>専門看護師</t>
    <rPh sb="0" eb="2">
      <t>センモン</t>
    </rPh>
    <rPh sb="2" eb="5">
      <t>カンゴシ</t>
    </rPh>
    <phoneticPr fontId="1"/>
  </si>
  <si>
    <t>年</t>
  </si>
  <si>
    <t>月</t>
  </si>
  <si>
    <t>日</t>
  </si>
  <si>
    <t>在宅</t>
  </si>
  <si>
    <t>外術</t>
  </si>
  <si>
    <t>麻酔</t>
  </si>
  <si>
    <t>救急</t>
  </si>
  <si>
    <t>外基</t>
  </si>
  <si>
    <t>集中</t>
  </si>
  <si>
    <t>現住所</t>
    <rPh sb="0" eb="3">
      <t>ゲンジュウショ</t>
    </rPh>
    <phoneticPr fontId="1"/>
  </si>
  <si>
    <t>郵便番号</t>
    <rPh sb="0" eb="4">
      <t>ユウビンバンゴウ</t>
    </rPh>
    <phoneticPr fontId="1"/>
  </si>
  <si>
    <t>都道府県</t>
    <rPh sb="0" eb="4">
      <t>トドウフケン</t>
    </rPh>
    <phoneticPr fontId="1"/>
  </si>
  <si>
    <t>市区町村以下</t>
    <rPh sb="0" eb="2">
      <t>シク</t>
    </rPh>
    <rPh sb="2" eb="4">
      <t>チョウソン</t>
    </rPh>
    <rPh sb="4" eb="6">
      <t>イカ</t>
    </rPh>
    <phoneticPr fontId="1"/>
  </si>
  <si>
    <t>市区町村以下フリガナ</t>
    <rPh sb="0" eb="4">
      <t>シクチョウソン</t>
    </rPh>
    <rPh sb="4" eb="6">
      <t>イカ</t>
    </rPh>
    <phoneticPr fontId="1"/>
  </si>
  <si>
    <t>電話番号</t>
    <rPh sb="0" eb="4">
      <t>デンワバンゴウ</t>
    </rPh>
    <phoneticPr fontId="1"/>
  </si>
  <si>
    <t>携帯番号</t>
    <rPh sb="0" eb="4">
      <t>ケイタイバンゴウ</t>
    </rPh>
    <phoneticPr fontId="1"/>
  </si>
  <si>
    <t>FAX</t>
  </si>
  <si>
    <t>E-mail</t>
    <phoneticPr fontId="1"/>
  </si>
  <si>
    <t>連絡先</t>
    <rPh sb="0" eb="3">
      <t>レンラクサキ</t>
    </rPh>
    <phoneticPr fontId="1"/>
  </si>
  <si>
    <t>過去の特定行為研修</t>
    <rPh sb="0" eb="2">
      <t>カコ</t>
    </rPh>
    <rPh sb="3" eb="5">
      <t>トクテイ</t>
    </rPh>
    <rPh sb="5" eb="7">
      <t>コウイ</t>
    </rPh>
    <rPh sb="7" eb="9">
      <t>ケンシュウ</t>
    </rPh>
    <phoneticPr fontId="1"/>
  </si>
  <si>
    <t>登録番号</t>
    <phoneticPr fontId="1"/>
  </si>
  <si>
    <t>所属施設の住所</t>
    <rPh sb="0" eb="2">
      <t>ショゾク</t>
    </rPh>
    <rPh sb="2" eb="4">
      <t>シセツ</t>
    </rPh>
    <rPh sb="5" eb="7">
      <t>ジュウショ</t>
    </rPh>
    <phoneticPr fontId="1"/>
  </si>
  <si>
    <t>TEL</t>
  </si>
  <si>
    <t>所属部署
または
内線番号</t>
  </si>
  <si>
    <t>実習希望</t>
    <rPh sb="0" eb="2">
      <t>ジッシュウ</t>
    </rPh>
    <rPh sb="2" eb="4">
      <t>キボウ</t>
    </rPh>
    <phoneticPr fontId="1"/>
  </si>
  <si>
    <t>5症例以上</t>
    <rPh sb="1" eb="3">
      <t>ショウレイ</t>
    </rPh>
    <rPh sb="3" eb="5">
      <t>イジョウ</t>
    </rPh>
    <phoneticPr fontId="1"/>
  </si>
  <si>
    <t>指導者</t>
    <rPh sb="0" eb="3">
      <t>シドウシャ</t>
    </rPh>
    <phoneticPr fontId="1"/>
  </si>
  <si>
    <t>区分別科目受講</t>
    <rPh sb="0" eb="2">
      <t>クブン</t>
    </rPh>
    <rPh sb="2" eb="3">
      <t>ベツ</t>
    </rPh>
    <rPh sb="3" eb="5">
      <t>カモク</t>
    </rPh>
    <rPh sb="5" eb="7">
      <t>ジュコウ</t>
    </rPh>
    <phoneticPr fontId="1"/>
  </si>
  <si>
    <t>区分受講内訳</t>
    <rPh sb="0" eb="2">
      <t>クブン</t>
    </rPh>
    <rPh sb="2" eb="4">
      <t>ジュコウ</t>
    </rPh>
    <rPh sb="4" eb="6">
      <t>ウチワケ</t>
    </rPh>
    <phoneticPr fontId="1"/>
  </si>
  <si>
    <t>区分単位の受講区分数</t>
    <rPh sb="0" eb="2">
      <t>クブン</t>
    </rPh>
    <rPh sb="2" eb="4">
      <t>タンイ</t>
    </rPh>
    <rPh sb="5" eb="7">
      <t>ジュコウ</t>
    </rPh>
    <rPh sb="7" eb="9">
      <t>クブン</t>
    </rPh>
    <rPh sb="9" eb="10">
      <t>スウ</t>
    </rPh>
    <phoneticPr fontId="1"/>
  </si>
  <si>
    <t>パッケージでの受講区分数</t>
    <rPh sb="7" eb="9">
      <t>ジュコウ</t>
    </rPh>
    <rPh sb="9" eb="11">
      <t>クブン</t>
    </rPh>
    <rPh sb="11" eb="12">
      <t>スウ</t>
    </rPh>
    <phoneticPr fontId="1"/>
  </si>
  <si>
    <t>受理日</t>
    <rPh sb="0" eb="2">
      <t>ジュリ</t>
    </rPh>
    <rPh sb="2" eb="3">
      <t>ビ</t>
    </rPh>
    <phoneticPr fontId="1"/>
  </si>
  <si>
    <t>合否</t>
    <rPh sb="0" eb="2">
      <t>ゴウヒ</t>
    </rPh>
    <phoneticPr fontId="1"/>
  </si>
  <si>
    <t>区分</t>
    <rPh sb="0" eb="2">
      <t>クブン</t>
    </rPh>
    <phoneticPr fontId="1"/>
  </si>
  <si>
    <t>全行為</t>
    <rPh sb="0" eb="1">
      <t>ゼン</t>
    </rPh>
    <rPh sb="1" eb="3">
      <t>コウイ</t>
    </rPh>
    <phoneticPr fontId="1"/>
  </si>
  <si>
    <t>連絡先</t>
    <rPh sb="0" eb="3">
      <t>レンラクサキ</t>
    </rPh>
    <phoneticPr fontId="1"/>
  </si>
  <si>
    <t>＜利用目的＞</t>
  </si>
  <si>
    <t>＜個人情報の管理＞</t>
  </si>
  <si>
    <t>申請いたします。</t>
    <phoneticPr fontId="1"/>
  </si>
  <si>
    <t>　また、貴施設における個人情報の取り扱いについて理解し、同意します。</t>
    <rPh sb="4" eb="5">
      <t>キ</t>
    </rPh>
    <rPh sb="5" eb="7">
      <t>シセツ</t>
    </rPh>
    <phoneticPr fontId="1"/>
  </si>
  <si>
    <t>当施設は、個人情報に関する法令を遵守し、当施設が研修生から取得する個人情報を以下のように取り扱います。</t>
    <rPh sb="0" eb="3">
      <t>トウシセツ</t>
    </rPh>
    <rPh sb="21" eb="23">
      <t>シセツ</t>
    </rPh>
    <phoneticPr fontId="1"/>
  </si>
  <si>
    <t>受講管理、成績管理、受講料情報管理</t>
  </si>
  <si>
    <t>保険衛生管理</t>
  </si>
  <si>
    <t>授業運営、シミュレーター等利用情報管理</t>
  </si>
  <si>
    <t>受講審査業務</t>
  </si>
  <si>
    <t>各種証明書の発行</t>
  </si>
  <si>
    <t>終了後の各種案内の送付</t>
  </si>
  <si>
    <t>その他、当院の管理運営に関する業務に必要な事項を処理するため</t>
  </si>
  <si>
    <t>1.</t>
  </si>
  <si>
    <t>2.</t>
  </si>
  <si>
    <t>3.</t>
  </si>
  <si>
    <t>4.</t>
  </si>
  <si>
    <t>5.</t>
  </si>
  <si>
    <t>6.</t>
  </si>
  <si>
    <t>7.</t>
  </si>
  <si>
    <t>　研修生の個人情報は、当施設の個人情報保護方針に則り、漏洩・滅失・毀損がないよう安全に管理いたします。</t>
    <rPh sb="12" eb="14">
      <t>シセツ</t>
    </rPh>
    <phoneticPr fontId="1"/>
  </si>
  <si>
    <t>　私は、貴施設にて実施される看護師特定行為研修を受講いたしたく、ここに関係書類を添えて</t>
    <rPh sb="4" eb="5">
      <t>キ</t>
    </rPh>
    <rPh sb="5" eb="7">
      <t>シセツ</t>
    </rPh>
    <phoneticPr fontId="1"/>
  </si>
  <si>
    <t>個人情報の取り扱いについて</t>
    <phoneticPr fontId="1"/>
  </si>
  <si>
    <t>受講生番号</t>
    <rPh sb="0" eb="3">
      <t>ジュコウセイ</t>
    </rPh>
    <rPh sb="3" eb="5">
      <t>バンゴウ</t>
    </rPh>
    <phoneticPr fontId="1"/>
  </si>
  <si>
    <t>事務担当への直接連絡</t>
    <rPh sb="0" eb="2">
      <t>ジム</t>
    </rPh>
    <rPh sb="2" eb="4">
      <t>タントウ</t>
    </rPh>
    <rPh sb="6" eb="8">
      <t>チョクセツ</t>
    </rPh>
    <rPh sb="8" eb="10">
      <t>レンラク</t>
    </rPh>
    <phoneticPr fontId="1"/>
  </si>
  <si>
    <t>事務担当の部署</t>
    <rPh sb="0" eb="2">
      <t>ジム</t>
    </rPh>
    <rPh sb="2" eb="4">
      <t>タントウ</t>
    </rPh>
    <rPh sb="5" eb="7">
      <t>ブショ</t>
    </rPh>
    <phoneticPr fontId="1"/>
  </si>
  <si>
    <t>事務担当のアドレス</t>
    <rPh sb="0" eb="2">
      <t>ジム</t>
    </rPh>
    <rPh sb="2" eb="4">
      <t>タントウ</t>
    </rPh>
    <phoneticPr fontId="1"/>
  </si>
  <si>
    <t>分野</t>
    <rPh sb="0" eb="2">
      <t>ぶんや</t>
    </rPh>
    <phoneticPr fontId="1" type="Hiragana"/>
  </si>
  <si>
    <t>○</t>
  </si>
  <si>
    <t/>
  </si>
  <si>
    <t>必須</t>
  </si>
  <si>
    <t>免除する</t>
  </si>
  <si>
    <t>協力施設申請希望</t>
    <rPh sb="0" eb="2">
      <t>キョウリョク</t>
    </rPh>
    <rPh sb="2" eb="4">
      <t>シセツ</t>
    </rPh>
    <rPh sb="4" eb="6">
      <t>シンセイ</t>
    </rPh>
    <rPh sb="6" eb="8">
      <t>キボウ</t>
    </rPh>
    <phoneticPr fontId="1"/>
  </si>
  <si>
    <t>※　特定行為研修指導者講習会の受講経験は必須ではありませんが「受講していることが望ましい」とされています。</t>
    <phoneticPr fontId="1"/>
  </si>
  <si>
    <t>※　指導者の人数は「2名以上が望ましい」とされています。</t>
    <rPh sb="2" eb="5">
      <t>シドウシャ</t>
    </rPh>
    <rPh sb="6" eb="8">
      <t>ニンズウ</t>
    </rPh>
    <rPh sb="11" eb="14">
      <t>メイイジョウ</t>
    </rPh>
    <rPh sb="15" eb="16">
      <t>ノゾ</t>
    </rPh>
    <phoneticPr fontId="1"/>
  </si>
  <si>
    <t>４．看護師の特定行為研修の実習における安全を管理する組織を構成できること。</t>
  </si>
  <si>
    <t>　　また、構成員には以下の人物を含むこと。</t>
  </si>
  <si>
    <t>５．以下を示したフロア図を提供できること</t>
  </si>
  <si>
    <t>６．施設内の写真を提供できること</t>
  </si>
  <si>
    <t>７．その他、厚生労働省の求めに応じた情報を提供できること</t>
  </si>
  <si>
    <t>１．施設の代表者（病院の開設者、運営会社の最高責任者）の許可を得られること。</t>
    <rPh sb="16" eb="18">
      <t>ウンエイ</t>
    </rPh>
    <rPh sb="18" eb="20">
      <t>ガイシャ</t>
    </rPh>
    <rPh sb="21" eb="23">
      <t>サイコウ</t>
    </rPh>
    <rPh sb="23" eb="26">
      <t>セキニンシャ</t>
    </rPh>
    <phoneticPr fontId="1"/>
  </si>
  <si>
    <t>①　臨床経験年数（医師は７年以上必須）</t>
    <phoneticPr fontId="1"/>
  </si>
  <si>
    <t>③　受講した特定行為研修指導者講習会の名称、受講年度、主催者</t>
    <phoneticPr fontId="1"/>
  </si>
  <si>
    <t>④　教鞭をとったことのある大学等の名称、役職、年数</t>
    <phoneticPr fontId="1"/>
  </si>
  <si>
    <t>⑤　看護師の特定行為研修の修了区分（看護師のみ）</t>
    <phoneticPr fontId="1"/>
  </si>
  <si>
    <t>⑥　臨床研修医及び医学生に対する指導歴または特定行為研修の指導歴、年数</t>
    <phoneticPr fontId="1"/>
  </si>
  <si>
    <t>⑦　その他の資格の名称および取得年度</t>
    <phoneticPr fontId="1"/>
  </si>
  <si>
    <t>　　また、以下のような情報を提供いただけること。</t>
    <phoneticPr fontId="1"/>
  </si>
  <si>
    <t>②　受講した指導医講習会等の名称および受講年度（医師のみ）</t>
    <rPh sb="24" eb="26">
      <t>イシ</t>
    </rPh>
    <phoneticPr fontId="1"/>
  </si>
  <si>
    <t>　　※</t>
    <phoneticPr fontId="1"/>
  </si>
  <si>
    <t>詳細は「指導者の要件」をご参照ください。</t>
    <phoneticPr fontId="1"/>
  </si>
  <si>
    <t>３．実習期間中に症例が見込まれること。</t>
    <rPh sb="6" eb="7">
      <t>チュウ</t>
    </rPh>
    <phoneticPr fontId="1"/>
  </si>
  <si>
    <t>実習生１名につき、実習期間中に「５」症例以上あると申請がスムーズです。</t>
    <rPh sb="20" eb="22">
      <t>イジョウ</t>
    </rPh>
    <phoneticPr fontId="1"/>
  </si>
  <si>
    <t>症例数が足りない場合は、他施設で不足分を補えるよう手配いたします。</t>
    <rPh sb="16" eb="19">
      <t>フソクブン</t>
    </rPh>
    <rPh sb="20" eb="21">
      <t>オギナ</t>
    </rPh>
    <rPh sb="25" eb="27">
      <t>テハイ</t>
    </rPh>
    <phoneticPr fontId="1"/>
  </si>
  <si>
    <t>当該施設において、症例数が満たされた行為のみ申請し実習することは可能です。</t>
    <rPh sb="0" eb="2">
      <t>トウガイ</t>
    </rPh>
    <rPh sb="2" eb="4">
      <t>シセツ</t>
    </rPh>
    <rPh sb="25" eb="27">
      <t>ジッシュウ</t>
    </rPh>
    <phoneticPr fontId="1"/>
  </si>
  <si>
    <t>①　相談窓口の場所</t>
    <phoneticPr fontId="1"/>
  </si>
  <si>
    <t>②　特定行為研修を実施する案内を貼る掲示板の場所</t>
    <phoneticPr fontId="1"/>
  </si>
  <si>
    <t>①　相談窓口および相談室等の様子</t>
    <rPh sb="9" eb="12">
      <t>ソウダンシツ</t>
    </rPh>
    <rPh sb="12" eb="13">
      <t>トウ</t>
    </rPh>
    <phoneticPr fontId="1"/>
  </si>
  <si>
    <t>②　特定行為研修を実施する案内を貼る掲示板の様子</t>
    <rPh sb="22" eb="24">
      <t>ヨウス</t>
    </rPh>
    <phoneticPr fontId="1"/>
  </si>
  <si>
    <t>①　実習を行う施設の管理者（院長等）</t>
    <rPh sb="14" eb="16">
      <t>インチョウ</t>
    </rPh>
    <rPh sb="16" eb="17">
      <t>トウ</t>
    </rPh>
    <phoneticPr fontId="1"/>
  </si>
  <si>
    <t>②　関係各部門の責任者</t>
    <phoneticPr fontId="1"/>
  </si>
  <si>
    <t>③　指導者として申請する医師</t>
    <rPh sb="8" eb="10">
      <t>シンセイ</t>
    </rPh>
    <rPh sb="12" eb="14">
      <t>イシ</t>
    </rPh>
    <phoneticPr fontId="1"/>
  </si>
  <si>
    <t>２．区分ごとに要件を満たした指導者（医師１名以上必須）がいること。</t>
    <rPh sb="24" eb="26">
      <t>ヒッス</t>
    </rPh>
    <phoneticPr fontId="1"/>
  </si>
  <si>
    <t>　つきましては、臨地実習を希望される施設がある場合、受講決定後に情報の提供をお願いしております。</t>
    <rPh sb="18" eb="20">
      <t>シセツ</t>
    </rPh>
    <rPh sb="23" eb="25">
      <t>バアイ</t>
    </rPh>
    <rPh sb="32" eb="34">
      <t>ジョウホウ</t>
    </rPh>
    <rPh sb="35" eb="37">
      <t>テイキョウ</t>
    </rPh>
    <phoneticPr fontId="1"/>
  </si>
  <si>
    <t>　円滑にご対応いただくために、事前に次の点をご確認いただくことをお勧めいたします。</t>
    <rPh sb="5" eb="7">
      <t>タイオウ</t>
    </rPh>
    <phoneticPr fontId="1"/>
  </si>
  <si>
    <t>　特定行為研修において臨地実習を行う施設は、厚生労働省に「協力施設」として申請する必要があります。</t>
    <rPh sb="18" eb="20">
      <t>シセツ</t>
    </rPh>
    <phoneticPr fontId="1"/>
  </si>
  <si>
    <t>心嚢ドレーン管理関連</t>
  </si>
  <si>
    <t>臨地実習について</t>
    <rPh sb="0" eb="4">
      <t>リンチジッシュウ</t>
    </rPh>
    <phoneticPr fontId="1"/>
  </si>
  <si>
    <t>●　所属施設または系列施設での臨地実習を希望される場合</t>
    <rPh sb="25" eb="27">
      <t>バアイ</t>
    </rPh>
    <phoneticPr fontId="1"/>
  </si>
  <si>
    <t>●　他施設（所属施設または系列施設以外）での臨地実習を希望される場合</t>
    <rPh sb="2" eb="3">
      <t>タ</t>
    </rPh>
    <rPh sb="3" eb="5">
      <t>シセツ</t>
    </rPh>
    <rPh sb="6" eb="8">
      <t>ショゾク</t>
    </rPh>
    <rPh sb="17" eb="19">
      <t>イガイ</t>
    </rPh>
    <rPh sb="32" eb="34">
      <t>バアイ</t>
    </rPh>
    <phoneticPr fontId="1"/>
  </si>
  <si>
    <t>詳しくは、受講決定後にお知らせいたします。</t>
    <rPh sb="0" eb="1">
      <t>クワ</t>
    </rPh>
    <rPh sb="5" eb="7">
      <t>ジュコウ</t>
    </rPh>
    <rPh sb="7" eb="9">
      <t>ケッテイ</t>
    </rPh>
    <rPh sb="9" eb="10">
      <t>ゴ</t>
    </rPh>
    <rPh sb="12" eb="13">
      <t>シ</t>
    </rPh>
    <phoneticPr fontId="1"/>
  </si>
  <si>
    <t>抗体価証明書やワクチン接種証明等をご提出いただきます。</t>
    <rPh sb="0" eb="2">
      <t>コウタイ</t>
    </rPh>
    <rPh sb="2" eb="3">
      <t>カ</t>
    </rPh>
    <rPh sb="3" eb="6">
      <t>ショウメイショ</t>
    </rPh>
    <rPh sb="11" eb="13">
      <t>セッシュ</t>
    </rPh>
    <rPh sb="13" eb="15">
      <t>ショウメイ</t>
    </rPh>
    <rPh sb="15" eb="16">
      <t>トウ</t>
    </rPh>
    <rPh sb="18" eb="20">
      <t>テイシュツ</t>
    </rPh>
    <phoneticPr fontId="1"/>
  </si>
  <si>
    <t>経験や資格などの
詳細から総合的に
判断します。
（できれば避けて
ください）</t>
    <rPh sb="0" eb="2">
      <t>ケイケン</t>
    </rPh>
    <rPh sb="3" eb="5">
      <t>シカク</t>
    </rPh>
    <rPh sb="9" eb="11">
      <t>ショウサイ</t>
    </rPh>
    <rPh sb="13" eb="16">
      <t>ソウゴウテキ</t>
    </rPh>
    <rPh sb="18" eb="20">
      <t>ハンダン</t>
    </rPh>
    <rPh sb="31" eb="32">
      <t>サ</t>
    </rPh>
    <phoneticPr fontId="1"/>
  </si>
  <si>
    <t>所属施設/系列施設</t>
    <rPh sb="0" eb="2">
      <t>ショゾク</t>
    </rPh>
    <rPh sb="2" eb="4">
      <t>シセツ</t>
    </rPh>
    <rPh sb="5" eb="7">
      <t>ケイレツ</t>
    </rPh>
    <rPh sb="7" eb="9">
      <t>シセツ</t>
    </rPh>
    <phoneticPr fontId="1"/>
  </si>
  <si>
    <t>臨地実習希望区分</t>
    <rPh sb="0" eb="2">
      <t>リンチ</t>
    </rPh>
    <rPh sb="2" eb="4">
      <t>ジッシュウ</t>
    </rPh>
    <rPh sb="4" eb="6">
      <t>キボウ</t>
    </rPh>
    <rPh sb="6" eb="8">
      <t>クブン</t>
    </rPh>
    <phoneticPr fontId="1"/>
  </si>
  <si>
    <t>臨地実習希望行為</t>
    <rPh sb="0" eb="4">
      <t>りんちじっしゅう</t>
    </rPh>
    <rPh sb="4" eb="6">
      <t>きぼう</t>
    </rPh>
    <rPh sb="6" eb="8">
      <t>こうい</t>
    </rPh>
    <phoneticPr fontId="1" type="Hiragana"/>
  </si>
  <si>
    <t>実習希望施設①</t>
    <rPh sb="4" eb="6">
      <t>シセツ</t>
    </rPh>
    <phoneticPr fontId="1"/>
  </si>
  <si>
    <t>実習希望施設②</t>
    <rPh sb="4" eb="6">
      <t>シセツ</t>
    </rPh>
    <phoneticPr fontId="1"/>
  </si>
  <si>
    <t>放射線看護</t>
    <rPh sb="0" eb="3">
      <t>ホウシャセン</t>
    </rPh>
    <phoneticPr fontId="1"/>
  </si>
  <si>
    <t>「指導者」に
該当しません。</t>
    <rPh sb="1" eb="4">
      <t>シドウシャ</t>
    </rPh>
    <rPh sb="7" eb="9">
      <t>ガイトウ</t>
    </rPh>
    <phoneticPr fontId="1"/>
  </si>
  <si>
    <t>既修得科目履修免除申請書</t>
    <rPh sb="0" eb="3">
      <t>キシュウトク</t>
    </rPh>
    <rPh sb="3" eb="5">
      <t>カモク</t>
    </rPh>
    <rPh sb="5" eb="7">
      <t>リシュウ</t>
    </rPh>
    <rPh sb="7" eb="9">
      <t>メンジョ</t>
    </rPh>
    <rPh sb="9" eb="12">
      <t>シンセイショ</t>
    </rPh>
    <phoneticPr fontId="1"/>
  </si>
  <si>
    <t>　私は、特定行為に係る看護師の研修制度において、以下の科目をすでに受講修了しているため、</t>
    <rPh sb="1" eb="2">
      <t>ワタシ</t>
    </rPh>
    <rPh sb="4" eb="6">
      <t>トクテイ</t>
    </rPh>
    <rPh sb="6" eb="8">
      <t>コウイ</t>
    </rPh>
    <rPh sb="9" eb="10">
      <t>カカ</t>
    </rPh>
    <rPh sb="11" eb="14">
      <t>カンゴシ</t>
    </rPh>
    <rPh sb="15" eb="17">
      <t>ケンシュウ</t>
    </rPh>
    <rPh sb="17" eb="19">
      <t>セイド</t>
    </rPh>
    <rPh sb="24" eb="26">
      <t>イカ</t>
    </rPh>
    <rPh sb="27" eb="29">
      <t>カモク</t>
    </rPh>
    <rPh sb="33" eb="35">
      <t>ジュコウ</t>
    </rPh>
    <rPh sb="35" eb="37">
      <t>シュウリョウ</t>
    </rPh>
    <phoneticPr fontId="1"/>
  </si>
  <si>
    <t>修了証の複製を添えて既修得科目の履修免除を申請いたします。</t>
    <phoneticPr fontId="1"/>
  </si>
  <si>
    <t>記</t>
    <rPh sb="0" eb="1">
      <t>キ</t>
    </rPh>
    <phoneticPr fontId="1"/>
  </si>
  <si>
    <t>履修免除を申請する既修得科目</t>
    <rPh sb="0" eb="2">
      <t>リシュウ</t>
    </rPh>
    <rPh sb="2" eb="4">
      <t>メンジョ</t>
    </rPh>
    <rPh sb="5" eb="7">
      <t>シンセイ</t>
    </rPh>
    <rPh sb="9" eb="12">
      <t>キシュウトク</t>
    </rPh>
    <rPh sb="12" eb="14">
      <t>カモク</t>
    </rPh>
    <phoneticPr fontId="1"/>
  </si>
  <si>
    <t>科目名</t>
    <rPh sb="0" eb="3">
      <t>カモクメイ</t>
    </rPh>
    <phoneticPr fontId="1"/>
  </si>
  <si>
    <t>研修修了認定機関</t>
    <rPh sb="0" eb="2">
      <t>ケンシュウ</t>
    </rPh>
    <rPh sb="2" eb="4">
      <t>シュウリョウ</t>
    </rPh>
    <rPh sb="4" eb="6">
      <t>ニンテイ</t>
    </rPh>
    <rPh sb="6" eb="8">
      <t>キカン</t>
    </rPh>
    <phoneticPr fontId="1"/>
  </si>
  <si>
    <t>修了認定日</t>
    <rPh sb="0" eb="2">
      <t>シュウリョウ</t>
    </rPh>
    <rPh sb="2" eb="4">
      <t>ニンテイ</t>
    </rPh>
    <rPh sb="4" eb="5">
      <t>ビ</t>
    </rPh>
    <phoneticPr fontId="1"/>
  </si>
  <si>
    <r>
      <t>医師、歯科医師、薬剤師、看護師、その他の</t>
    </r>
    <r>
      <rPr>
        <sz val="11"/>
        <color rgb="FFFF0000"/>
        <rFont val="ＭＳ Ｐゴシック"/>
        <family val="3"/>
        <charset val="128"/>
      </rPr>
      <t>医療関係者</t>
    </r>
    <r>
      <rPr>
        <sz val="11"/>
        <color theme="1"/>
        <rFont val="ＭＳ Ｐゴシック"/>
        <family val="3"/>
        <charset val="128"/>
      </rPr>
      <t>ですか？</t>
    </r>
    <rPh sb="0" eb="2">
      <t>イシ</t>
    </rPh>
    <phoneticPr fontId="1"/>
  </si>
  <si>
    <r>
      <t>臨床経験年数は</t>
    </r>
    <r>
      <rPr>
        <sz val="11"/>
        <color rgb="FFFF0000"/>
        <rFont val="ＭＳ Ｐゴシック"/>
        <family val="3"/>
        <charset val="128"/>
      </rPr>
      <t>７年以上</t>
    </r>
    <r>
      <rPr>
        <sz val="11"/>
        <color theme="1"/>
        <rFont val="ＭＳ Ｐゴシック"/>
        <family val="3"/>
        <charset val="128"/>
      </rPr>
      <t>ですか？</t>
    </r>
    <phoneticPr fontId="1"/>
  </si>
  <si>
    <r>
      <rPr>
        <u/>
        <sz val="11"/>
        <color theme="1"/>
        <rFont val="ＭＳ Ｐゴシック"/>
        <family val="3"/>
        <charset val="128"/>
      </rPr>
      <t>指導する区分</t>
    </r>
    <r>
      <rPr>
        <sz val="11"/>
        <color theme="1"/>
        <rFont val="ＭＳ Ｐゴシック"/>
        <family val="3"/>
        <charset val="128"/>
      </rPr>
      <t>の</t>
    </r>
    <r>
      <rPr>
        <sz val="11"/>
        <color rgb="FFFF0000"/>
        <rFont val="ＭＳ Ｐゴシック"/>
        <family val="3"/>
        <charset val="128"/>
      </rPr>
      <t>特定行為研修</t>
    </r>
    <r>
      <rPr>
        <sz val="11"/>
        <color theme="1"/>
        <rFont val="ＭＳ Ｐゴシック"/>
        <family val="3"/>
        <charset val="128"/>
      </rPr>
      <t>を
修了していますか？</t>
    </r>
    <rPh sb="0" eb="2">
      <t>シドウ</t>
    </rPh>
    <rPh sb="4" eb="6">
      <t>クブン</t>
    </rPh>
    <rPh sb="7" eb="9">
      <t>トクテイ</t>
    </rPh>
    <rPh sb="9" eb="11">
      <t>コウイ</t>
    </rPh>
    <rPh sb="11" eb="13">
      <t>ケンシュウ</t>
    </rPh>
    <rPh sb="15" eb="17">
      <t>シュウリョウ</t>
    </rPh>
    <phoneticPr fontId="1"/>
  </si>
  <si>
    <r>
      <rPr>
        <sz val="11"/>
        <color rgb="FFFF0000"/>
        <rFont val="ＭＳ Ｐゴシック"/>
        <family val="3"/>
        <charset val="128"/>
      </rPr>
      <t>指導医講習会</t>
    </r>
    <r>
      <rPr>
        <sz val="11"/>
        <color theme="1"/>
        <rFont val="ＭＳ Ｐゴシック"/>
        <family val="3"/>
        <charset val="128"/>
      </rPr>
      <t xml:space="preserve">等の受講経験がありますか？
</t>
    </r>
    <r>
      <rPr>
        <sz val="10"/>
        <color theme="1"/>
        <rFont val="ＭＳ Ｐゴシック"/>
        <family val="3"/>
        <charset val="128"/>
      </rPr>
      <t>※指導医講習会等とは…
　　①　医師の臨床研修に係る指導医講習会
　　②　歯科医師の臨床研修に係る指導歯科医講習会
　　③　上記①②の講習会に相当する研修</t>
    </r>
    <phoneticPr fontId="1"/>
  </si>
  <si>
    <r>
      <rPr>
        <sz val="11"/>
        <color rgb="FFFF0000"/>
        <rFont val="ＭＳ Ｐゴシック"/>
        <family val="3"/>
        <charset val="128"/>
      </rPr>
      <t>特定看護師の試行事業</t>
    </r>
    <r>
      <rPr>
        <sz val="11"/>
        <color theme="1"/>
        <rFont val="ＭＳ Ｐゴシック"/>
        <family val="3"/>
        <charset val="128"/>
      </rPr>
      <t xml:space="preserve">で
</t>
    </r>
    <r>
      <rPr>
        <u/>
        <sz val="11"/>
        <color theme="1"/>
        <rFont val="ＭＳ Ｐゴシック"/>
        <family val="3"/>
        <charset val="128"/>
      </rPr>
      <t>指導する区分の</t>
    </r>
    <r>
      <rPr>
        <sz val="11"/>
        <color theme="1"/>
        <rFont val="ＭＳ Ｐゴシック"/>
        <family val="3"/>
        <charset val="128"/>
      </rPr>
      <t>特定行為を
修了していますか</t>
    </r>
    <rPh sb="0" eb="5">
      <t>トクテイカンゴシ</t>
    </rPh>
    <rPh sb="6" eb="10">
      <t>シコウジギョウ</t>
    </rPh>
    <rPh sb="12" eb="14">
      <t>シドウ</t>
    </rPh>
    <rPh sb="16" eb="18">
      <t>クブン</t>
    </rPh>
    <rPh sb="19" eb="23">
      <t>トクテイコウイ</t>
    </rPh>
    <rPh sb="25" eb="27">
      <t>シュウリョウ</t>
    </rPh>
    <phoneticPr fontId="1"/>
  </si>
  <si>
    <r>
      <t>臨床研修医及び医学生に対して、</t>
    </r>
    <r>
      <rPr>
        <sz val="11"/>
        <color rgb="FFFF0000"/>
        <rFont val="ＭＳ Ｐゴシック"/>
        <family val="3"/>
        <charset val="128"/>
      </rPr>
      <t>臨床で
担当分野に関連する指導に携わった
経験</t>
    </r>
    <r>
      <rPr>
        <sz val="11"/>
        <color theme="1"/>
        <rFont val="ＭＳ Ｐゴシック"/>
        <family val="3"/>
        <charset val="128"/>
      </rPr>
      <t>がありますか？
（３年未満の場合は合計20日以上）</t>
    </r>
    <rPh sb="0" eb="2">
      <t>リンショウ</t>
    </rPh>
    <rPh sb="4" eb="5">
      <t>イ</t>
    </rPh>
    <rPh sb="19" eb="21">
      <t>タントウ</t>
    </rPh>
    <rPh sb="21" eb="23">
      <t>ブンヤ</t>
    </rPh>
    <rPh sb="24" eb="26">
      <t>カンレン</t>
    </rPh>
    <rPh sb="48" eb="49">
      <t>ネン</t>
    </rPh>
    <rPh sb="49" eb="51">
      <t>ミマン</t>
    </rPh>
    <rPh sb="52" eb="54">
      <t>バアイ</t>
    </rPh>
    <rPh sb="55" eb="57">
      <t>ゴウケイ</t>
    </rPh>
    <rPh sb="59" eb="62">
      <t>ニチイジョウ</t>
    </rPh>
    <phoneticPr fontId="1"/>
  </si>
  <si>
    <r>
      <t>大学等の</t>
    </r>
    <r>
      <rPr>
        <sz val="11"/>
        <color rgb="FFFF0000"/>
        <rFont val="ＭＳ Ｐゴシック"/>
        <family val="3"/>
        <charset val="128"/>
      </rPr>
      <t>教育機関で
教鞭をとった経験</t>
    </r>
    <r>
      <rPr>
        <sz val="11"/>
        <color theme="1"/>
        <rFont val="ＭＳ Ｐゴシック"/>
        <family val="3"/>
        <charset val="128"/>
      </rPr>
      <t xml:space="preserve">
がありますか？</t>
    </r>
    <rPh sb="0" eb="2">
      <t>ダイガク</t>
    </rPh>
    <rPh sb="2" eb="3">
      <t>トウ</t>
    </rPh>
    <rPh sb="4" eb="8">
      <t>キョウイクキカン</t>
    </rPh>
    <rPh sb="10" eb="12">
      <t>キョウベン</t>
    </rPh>
    <rPh sb="16" eb="18">
      <t>ケイケン</t>
    </rPh>
    <phoneticPr fontId="1"/>
  </si>
  <si>
    <r>
      <t xml:space="preserve">担当分野に関連する
</t>
    </r>
    <r>
      <rPr>
        <sz val="11"/>
        <color rgb="FFFF0000"/>
        <rFont val="ＭＳ Ｐゴシック"/>
        <family val="3"/>
        <charset val="128"/>
      </rPr>
      <t>研修の受講経験
または資格</t>
    </r>
    <r>
      <rPr>
        <sz val="11"/>
        <color theme="1"/>
        <rFont val="ＭＳ Ｐゴシック"/>
        <family val="3"/>
        <charset val="128"/>
      </rPr>
      <t>を
有していますか？</t>
    </r>
    <phoneticPr fontId="1"/>
  </si>
  <si>
    <r>
      <t>「指導者」に
該当します。</t>
    </r>
    <r>
      <rPr>
        <sz val="9"/>
        <color theme="1"/>
        <rFont val="ＭＳ Ｐゴシック"/>
        <family val="3"/>
        <charset val="128"/>
      </rPr>
      <t xml:space="preserve">
</t>
    </r>
    <r>
      <rPr>
        <u/>
        <sz val="9"/>
        <color theme="1"/>
        <rFont val="ＭＳ Ｐゴシック"/>
        <family val="3"/>
        <charset val="128"/>
      </rPr>
      <t>講習会や資格の
名称・受講年度等
ご確認ください。</t>
    </r>
    <rPh sb="1" eb="4">
      <t>シドウシャ</t>
    </rPh>
    <rPh sb="7" eb="9">
      <t>ガイトウ</t>
    </rPh>
    <rPh sb="15" eb="18">
      <t>コウシュウカイ</t>
    </rPh>
    <rPh sb="19" eb="21">
      <t>シカク</t>
    </rPh>
    <rPh sb="23" eb="25">
      <t>メイショウ</t>
    </rPh>
    <rPh sb="26" eb="28">
      <t>ジュコウ</t>
    </rPh>
    <rPh sb="28" eb="30">
      <t>ネンド</t>
    </rPh>
    <rPh sb="30" eb="31">
      <t>トウ</t>
    </rPh>
    <rPh sb="33" eb="35">
      <t>カクニン</t>
    </rPh>
    <phoneticPr fontId="1"/>
  </si>
  <si>
    <r>
      <t>「指導者」に
該当します。</t>
    </r>
    <r>
      <rPr>
        <sz val="9"/>
        <color theme="1"/>
        <rFont val="ＭＳ Ｐゴシック"/>
        <family val="3"/>
        <charset val="128"/>
      </rPr>
      <t xml:space="preserve">
</t>
    </r>
    <r>
      <rPr>
        <u/>
        <sz val="9"/>
        <color theme="1"/>
        <rFont val="ＭＳ Ｐゴシック"/>
        <family val="3"/>
        <charset val="128"/>
      </rPr>
      <t>研修の受講年度、
修了区分等
ご確認ください。</t>
    </r>
    <rPh sb="1" eb="4">
      <t>シドウシャ</t>
    </rPh>
    <rPh sb="7" eb="9">
      <t>ガイトウ</t>
    </rPh>
    <rPh sb="15" eb="17">
      <t>ケンシュウ</t>
    </rPh>
    <rPh sb="24" eb="28">
      <t>シュウリョウクブン</t>
    </rPh>
    <rPh sb="28" eb="29">
      <t>トウ</t>
    </rPh>
    <phoneticPr fontId="1"/>
  </si>
  <si>
    <r>
      <t>各科目に「指導者」となる</t>
    </r>
    <r>
      <rPr>
        <u/>
        <sz val="11"/>
        <color theme="1"/>
        <rFont val="ＭＳ Ｐゴシック"/>
        <family val="3"/>
        <charset val="128"/>
      </rPr>
      <t>医師</t>
    </r>
    <r>
      <rPr>
        <sz val="11"/>
        <color theme="1"/>
        <rFont val="ＭＳ Ｐゴシック"/>
        <family val="3"/>
        <charset val="128"/>
      </rPr>
      <t>が含まれていますか？</t>
    </r>
    <rPh sb="0" eb="3">
      <t>カクカモク</t>
    </rPh>
    <rPh sb="5" eb="8">
      <t>シドウシャ</t>
    </rPh>
    <rPh sb="12" eb="14">
      <t>イシ</t>
    </rPh>
    <rPh sb="15" eb="16">
      <t>フク</t>
    </rPh>
    <phoneticPr fontId="1"/>
  </si>
  <si>
    <r>
      <t>受講者</t>
    </r>
    <r>
      <rPr>
        <u/>
        <sz val="11"/>
        <color theme="1"/>
        <rFont val="ＭＳ Ｐゴシック"/>
        <family val="3"/>
        <charset val="128"/>
      </rPr>
      <t>５人</t>
    </r>
    <r>
      <rPr>
        <sz val="11"/>
        <color theme="1"/>
        <rFont val="ＭＳ Ｐゴシック"/>
        <family val="3"/>
        <charset val="128"/>
      </rPr>
      <t>につき指導者</t>
    </r>
    <r>
      <rPr>
        <u/>
        <sz val="11"/>
        <color theme="1"/>
        <rFont val="ＭＳ Ｐゴシック"/>
        <family val="3"/>
        <charset val="128"/>
      </rPr>
      <t>１人</t>
    </r>
    <r>
      <rPr>
        <sz val="11"/>
        <color theme="1"/>
        <rFont val="ＭＳ Ｐゴシック"/>
        <family val="3"/>
        <charset val="128"/>
      </rPr>
      <t>の配置がされていますか？</t>
    </r>
    <phoneticPr fontId="1"/>
  </si>
  <si>
    <t>領域別パッケージ研修</t>
    <rPh sb="0" eb="3">
      <t>リョウイキベツ</t>
    </rPh>
    <rPh sb="8" eb="10">
      <t>ケンシュウ</t>
    </rPh>
    <phoneticPr fontId="1"/>
  </si>
  <si>
    <t>特定行為区分</t>
    <phoneticPr fontId="1"/>
  </si>
  <si>
    <t>特定行為</t>
    <rPh sb="0" eb="4">
      <t>トクテイコウイ</t>
    </rPh>
    <phoneticPr fontId="1"/>
  </si>
  <si>
    <t>実習希望施設①</t>
    <rPh sb="0" eb="2">
      <t>ジッシュウ</t>
    </rPh>
    <rPh sb="2" eb="4">
      <t>キボウ</t>
    </rPh>
    <rPh sb="4" eb="6">
      <t>シセツ</t>
    </rPh>
    <phoneticPr fontId="1"/>
  </si>
  <si>
    <t>実習希望施設②</t>
    <rPh sb="0" eb="2">
      <t>ジッシュウ</t>
    </rPh>
    <rPh sb="2" eb="4">
      <t>キボウ</t>
    </rPh>
    <rPh sb="4" eb="6">
      <t>シセツ</t>
    </rPh>
    <phoneticPr fontId="1"/>
  </si>
  <si>
    <t>共通科目</t>
    <rPh sb="0" eb="4">
      <t>キョウツウカモク</t>
    </rPh>
    <phoneticPr fontId="1"/>
  </si>
  <si>
    <t>領域で
受講</t>
    <rPh sb="0" eb="2">
      <t>リョウイキ</t>
    </rPh>
    <rPh sb="4" eb="6">
      <t>ジュコウ</t>
    </rPh>
    <phoneticPr fontId="1"/>
  </si>
  <si>
    <t>区分で
受講</t>
    <rPh sb="0" eb="2">
      <t>クブン</t>
    </rPh>
    <rPh sb="4" eb="6">
      <t>ジュコウ</t>
    </rPh>
    <phoneticPr fontId="1"/>
  </si>
  <si>
    <t>指定研修機関または指定研修機関が指定する施設</t>
    <rPh sb="0" eb="6">
      <t>シテイケンシュウキカン</t>
    </rPh>
    <phoneticPr fontId="1"/>
  </si>
  <si>
    <t>（施設名：</t>
    <rPh sb="1" eb="4">
      <t>シセツメイ</t>
    </rPh>
    <phoneticPr fontId="1"/>
  </si>
  <si>
    <t>）</t>
    <phoneticPr fontId="1"/>
  </si>
  <si>
    <t>月</t>
    <rPh sb="0" eb="1">
      <t>ツキ</t>
    </rPh>
    <phoneticPr fontId="1"/>
  </si>
  <si>
    <t>日</t>
    <rPh sb="0" eb="1">
      <t>ヒ</t>
    </rPh>
    <phoneticPr fontId="1"/>
  </si>
  <si>
    <t>（都道府県）</t>
    <rPh sb="1" eb="5">
      <t>トドウフケン</t>
    </rPh>
    <phoneticPr fontId="1"/>
  </si>
  <si>
    <t>（市区町村以下）</t>
    <rPh sb="1" eb="7">
      <t>シクチョウソンイカ</t>
    </rPh>
    <phoneticPr fontId="1"/>
  </si>
  <si>
    <t>（姓）</t>
    <rPh sb="1" eb="2">
      <t>セイ</t>
    </rPh>
    <phoneticPr fontId="1"/>
  </si>
  <si>
    <t>（名）</t>
    <rPh sb="1" eb="2">
      <t>メイ</t>
    </rPh>
    <phoneticPr fontId="1"/>
  </si>
  <si>
    <t>（セイ）</t>
    <phoneticPr fontId="1"/>
  </si>
  <si>
    <t>（メイ）</t>
    <phoneticPr fontId="1"/>
  </si>
  <si>
    <t>（都道府県）</t>
    <rPh sb="1" eb="5">
      <t>トドウフケン</t>
    </rPh>
    <phoneticPr fontId="1"/>
  </si>
  <si>
    <t>（市区町村以下）</t>
    <rPh sb="1" eb="7">
      <t>シクチョウソンイカ</t>
    </rPh>
    <phoneticPr fontId="1"/>
  </si>
  <si>
    <t>今期
受講</t>
    <rPh sb="0" eb="2">
      <t>コンキ</t>
    </rPh>
    <rPh sb="3" eb="5">
      <t>ジュコウ</t>
    </rPh>
    <phoneticPr fontId="1"/>
  </si>
  <si>
    <t>過去
修了</t>
    <rPh sb="0" eb="2">
      <t>カコ</t>
    </rPh>
    <rPh sb="3" eb="5">
      <t>シュウリョウ</t>
    </rPh>
    <phoneticPr fontId="1"/>
  </si>
  <si>
    <t>今期受講</t>
    <rPh sb="0" eb="4">
      <t>コンキジュコウ</t>
    </rPh>
    <phoneticPr fontId="1"/>
  </si>
  <si>
    <t>行為で
受講※</t>
    <rPh sb="0" eb="2">
      <t>コウイ</t>
    </rPh>
    <rPh sb="4" eb="6">
      <t>ジュコウ</t>
    </rPh>
    <phoneticPr fontId="1"/>
  </si>
  <si>
    <t>今期
受講※</t>
    <rPh sb="0" eb="2">
      <t>コンキ</t>
    </rPh>
    <rPh sb="3" eb="5">
      <t>ジュコウ</t>
    </rPh>
    <phoneticPr fontId="1"/>
  </si>
  <si>
    <t>その他①</t>
    <rPh sb="2" eb="3">
      <t>タ</t>
    </rPh>
    <phoneticPr fontId="1"/>
  </si>
  <si>
    <t>その他②</t>
    <rPh sb="2" eb="3">
      <t>タ</t>
    </rPh>
    <phoneticPr fontId="1"/>
  </si>
  <si>
    <t>済</t>
  </si>
  <si>
    <t>○５症例以上</t>
  </si>
  <si>
    <t>△５症例未満</t>
  </si>
  <si>
    <t>領域で受講</t>
    <rPh sb="0" eb="2">
      <t>リョウイキ</t>
    </rPh>
    <rPh sb="3" eb="5">
      <t>ジュコウ</t>
    </rPh>
    <phoneticPr fontId="1"/>
  </si>
  <si>
    <t>なし</t>
    <phoneticPr fontId="1"/>
  </si>
  <si>
    <t>過去修了</t>
    <rPh sb="0" eb="2">
      <t>カコ</t>
    </rPh>
    <rPh sb="2" eb="4">
      <t>シュウリョウ</t>
    </rPh>
    <phoneticPr fontId="1"/>
  </si>
  <si>
    <t>領域で
修了</t>
    <rPh sb="0" eb="2">
      <t>リョウイキ</t>
    </rPh>
    <rPh sb="4" eb="6">
      <t>シュウリョウ</t>
    </rPh>
    <phoneticPr fontId="1"/>
  </si>
  <si>
    <t>区分で
修了</t>
    <rPh sb="0" eb="2">
      <t>クブン</t>
    </rPh>
    <rPh sb="4" eb="6">
      <t>シュウリョウ</t>
    </rPh>
    <phoneticPr fontId="1"/>
  </si>
  <si>
    <t>領域で修了</t>
    <rPh sb="0" eb="2">
      <t>リョウイキ</t>
    </rPh>
    <rPh sb="3" eb="5">
      <t>シュウリョウ</t>
    </rPh>
    <phoneticPr fontId="1"/>
  </si>
  <si>
    <t>修了</t>
    <rPh sb="0" eb="2">
      <t>シュウリョウ</t>
    </rPh>
    <phoneticPr fontId="1"/>
  </si>
  <si>
    <t>受講</t>
    <rPh sb="0" eb="2">
      <t>ジュコウ</t>
    </rPh>
    <phoneticPr fontId="1"/>
  </si>
  <si>
    <t>略称</t>
    <rPh sb="0" eb="2">
      <t>リャクショウ</t>
    </rPh>
    <phoneticPr fontId="1"/>
  </si>
  <si>
    <t>受講方法</t>
    <rPh sb="0" eb="4">
      <t>ジュコウホウホウ</t>
    </rPh>
    <phoneticPr fontId="1"/>
  </si>
  <si>
    <t>特定行為</t>
    <phoneticPr fontId="1"/>
  </si>
  <si>
    <t>区分で修了</t>
    <rPh sb="0" eb="2">
      <t>クブン</t>
    </rPh>
    <rPh sb="3" eb="5">
      <t>シュウリョウ</t>
    </rPh>
    <phoneticPr fontId="1"/>
  </si>
  <si>
    <t>区分で受講</t>
    <rPh sb="0" eb="2">
      <t>クブン</t>
    </rPh>
    <rPh sb="3" eb="5">
      <t>ジュコウ</t>
    </rPh>
    <phoneticPr fontId="1"/>
  </si>
  <si>
    <t>行為数</t>
    <rPh sb="0" eb="3">
      <t>コウイスウ</t>
    </rPh>
    <phoneticPr fontId="1"/>
  </si>
  <si>
    <t>区分数</t>
    <rPh sb="0" eb="3">
      <t>クブンスウ</t>
    </rPh>
    <phoneticPr fontId="1"/>
  </si>
  <si>
    <t>パッケージ</t>
    <phoneticPr fontId="1" type="Hiragana"/>
  </si>
  <si>
    <t>実習施設</t>
    <rPh sb="0" eb="4">
      <t>ジッシュウシセツ</t>
    </rPh>
    <phoneticPr fontId="1"/>
  </si>
  <si>
    <t>受験番号：</t>
    <phoneticPr fontId="1"/>
  </si>
  <si>
    <r>
      <t>公益社団法人有隣厚生会富士病院</t>
    </r>
    <r>
      <rPr>
        <sz val="10.5"/>
        <rFont val="ＭＳ 明朝"/>
        <family val="1"/>
        <charset val="128"/>
      </rPr>
      <t>　　様</t>
    </r>
    <phoneticPr fontId="1"/>
  </si>
  <si>
    <r>
      <t>若林　良則</t>
    </r>
    <r>
      <rPr>
        <sz val="10.5"/>
        <rFont val="ＭＳ Ｐゴシック"/>
        <family val="3"/>
        <charset val="128"/>
      </rPr>
      <t>　　様</t>
    </r>
    <phoneticPr fontId="1"/>
  </si>
  <si>
    <t>研修機関から
直接の問合せ</t>
    <rPh sb="0" eb="2">
      <t>ケンシュウ</t>
    </rPh>
    <rPh sb="2" eb="4">
      <t>キカン</t>
    </rPh>
    <rPh sb="7" eb="9">
      <t>チョクセツ</t>
    </rPh>
    <rPh sb="10" eb="12">
      <t>トイアワ</t>
    </rPh>
    <phoneticPr fontId="1"/>
  </si>
  <si>
    <t>部署名・担当者名</t>
    <rPh sb="0" eb="2">
      <t>ブショ</t>
    </rPh>
    <rPh sb="2" eb="3">
      <t>メイ</t>
    </rPh>
    <rPh sb="4" eb="7">
      <t>タントウシャ</t>
    </rPh>
    <rPh sb="7" eb="8">
      <t>メイ</t>
    </rPh>
    <phoneticPr fontId="1"/>
  </si>
  <si>
    <t>特定行為研修（２回目）</t>
    <rPh sb="0" eb="2">
      <t>トクテイ</t>
    </rPh>
    <rPh sb="2" eb="4">
      <t>コウイ</t>
    </rPh>
    <rPh sb="4" eb="6">
      <t>ケンシュウ</t>
    </rPh>
    <phoneticPr fontId="1"/>
  </si>
  <si>
    <t>研修修了認定機関：</t>
    <phoneticPr fontId="1"/>
  </si>
  <si>
    <t>申請者氏名：</t>
    <rPh sb="0" eb="2">
      <t>シンセイ</t>
    </rPh>
    <rPh sb="2" eb="3">
      <t>シャ</t>
    </rPh>
    <rPh sb="3" eb="5">
      <t>シメイ</t>
    </rPh>
    <phoneticPr fontId="1"/>
  </si>
  <si>
    <t>➡</t>
    <phoneticPr fontId="1"/>
  </si>
  <si>
    <t>受講申請を行う施設名を
ご確認ください。</t>
    <rPh sb="0" eb="2">
      <t>ジュコウ</t>
    </rPh>
    <rPh sb="2" eb="4">
      <t>シンセイ</t>
    </rPh>
    <rPh sb="5" eb="6">
      <t>オコナ</t>
    </rPh>
    <rPh sb="7" eb="9">
      <t>シセツ</t>
    </rPh>
    <rPh sb="9" eb="10">
      <t>メイ</t>
    </rPh>
    <rPh sb="14" eb="16">
      <t>カクニン</t>
    </rPh>
    <phoneticPr fontId="1"/>
  </si>
  <si>
    <t>写真貼付
正面上半身
3か月以内に
撮影したもの</t>
    <rPh sb="0" eb="2">
      <t>シャシン</t>
    </rPh>
    <rPh sb="2" eb="4">
      <t>ハリツケ</t>
    </rPh>
    <phoneticPr fontId="1"/>
  </si>
  <si>
    <t>生年月日を入力してください。</t>
    <rPh sb="0" eb="4">
      <t>セイネンガッピ</t>
    </rPh>
    <rPh sb="5" eb="7">
      <t>ニュウリョク</t>
    </rPh>
    <phoneticPr fontId="1"/>
  </si>
  <si>
    <t>（住所フリガナ）</t>
    <rPh sb="1" eb="3">
      <t>ジュウショ</t>
    </rPh>
    <phoneticPr fontId="1"/>
  </si>
  <si>
    <t>施設
住所</t>
    <rPh sb="0" eb="2">
      <t>シセツ</t>
    </rPh>
    <rPh sb="3" eb="5">
      <t>ジュウショ</t>
    </rPh>
    <phoneticPr fontId="1"/>
  </si>
  <si>
    <t>施設
連絡先</t>
    <rPh sb="0" eb="2">
      <t>シセツ</t>
    </rPh>
    <rPh sb="3" eb="6">
      <t>レンラクサキ</t>
    </rPh>
    <phoneticPr fontId="1"/>
  </si>
  <si>
    <t>あれば入力してください。</t>
    <rPh sb="3" eb="5">
      <t>ニュウリョク</t>
    </rPh>
    <phoneticPr fontId="1"/>
  </si>
  <si>
    <t>可否を選択してください。</t>
    <rPh sb="0" eb="2">
      <t>カヒ</t>
    </rPh>
    <rPh sb="3" eb="5">
      <t>センタク</t>
    </rPh>
    <phoneticPr fontId="1"/>
  </si>
  <si>
    <t>固定電話番号</t>
    <rPh sb="0" eb="2">
      <t>コテイ</t>
    </rPh>
    <rPh sb="2" eb="6">
      <t>デンワバンゴウ</t>
    </rPh>
    <phoneticPr fontId="1"/>
  </si>
  <si>
    <t>E-mailアドレス</t>
    <phoneticPr fontId="1"/>
  </si>
  <si>
    <t>所属部署または
内線番号</t>
    <rPh sb="0" eb="2">
      <t>ショゾク</t>
    </rPh>
    <rPh sb="2" eb="4">
      <t>ブショ</t>
    </rPh>
    <rPh sb="8" eb="10">
      <t>ナイセン</t>
    </rPh>
    <rPh sb="10" eb="12">
      <t>バンゴウ</t>
    </rPh>
    <phoneticPr fontId="1"/>
  </si>
  <si>
    <t>FAX番号</t>
    <rPh sb="3" eb="5">
      <t>バンゴウ</t>
    </rPh>
    <phoneticPr fontId="1"/>
  </si>
  <si>
    <t>フリガナは全角カタカナで
入力してください。</t>
    <rPh sb="5" eb="7">
      <t>ゼンカク</t>
    </rPh>
    <rPh sb="13" eb="15">
      <t>ニュウリョク</t>
    </rPh>
    <phoneticPr fontId="1"/>
  </si>
  <si>
    <t>郵便番号は半角数字７桁で
入力してください。</t>
    <rPh sb="0" eb="4">
      <t>ユウビンバンゴウ</t>
    </rPh>
    <rPh sb="6" eb="8">
      <t>ハンカク</t>
    </rPh>
    <rPh sb="8" eb="10">
      <t>スウジ</t>
    </rPh>
    <phoneticPr fontId="1"/>
  </si>
  <si>
    <t>TELは半角数字のハイフン
区切りで入力してください。</t>
    <rPh sb="4" eb="8">
      <t>ハンカクスウジ</t>
    </rPh>
    <rPh sb="14" eb="16">
      <t>クギ</t>
    </rPh>
    <rPh sb="18" eb="20">
      <t>ニュウリョク</t>
    </rPh>
    <phoneticPr fontId="1"/>
  </si>
  <si>
    <t>フリガナは全角カタカナで
入力してください。</t>
    <rPh sb="5" eb="7">
      <t>ゼンカク</t>
    </rPh>
    <rPh sb="13" eb="15">
      <t>ニュウリョク</t>
    </rPh>
    <phoneticPr fontId="1"/>
  </si>
  <si>
    <t>電話番号は半角数字のハイフン
区切りで入力してください。</t>
    <rPh sb="0" eb="4">
      <t>デンワバンゴウ</t>
    </rPh>
    <rPh sb="5" eb="9">
      <t>ハンカクスウジ</t>
    </rPh>
    <rPh sb="15" eb="17">
      <t>クギ</t>
    </rPh>
    <rPh sb="19" eb="21">
      <t>ニュウリョク</t>
    </rPh>
    <phoneticPr fontId="1"/>
  </si>
  <si>
    <t>過去に研修を修了された方は、
①修了年月日、②修了認定機関
を入力してください。</t>
    <rPh sb="0" eb="2">
      <t>カコ</t>
    </rPh>
    <rPh sb="3" eb="5">
      <t>ケンシュウ</t>
    </rPh>
    <rPh sb="6" eb="8">
      <t>シュウリョウ</t>
    </rPh>
    <rPh sb="11" eb="12">
      <t>カタ</t>
    </rPh>
    <rPh sb="16" eb="21">
      <t>シュウリョウネンガッピ</t>
    </rPh>
    <rPh sb="23" eb="25">
      <t>シュウリョウ</t>
    </rPh>
    <rPh sb="25" eb="27">
      <t>ニンテイ</t>
    </rPh>
    <rPh sb="27" eb="29">
      <t>キカン</t>
    </rPh>
    <rPh sb="31" eb="33">
      <t>ニュウリョク</t>
    </rPh>
    <phoneticPr fontId="1"/>
  </si>
  <si>
    <t>専門看護師の資格がある方は、
①分野名、②資格取得年月日、
③登録番号を入力してください</t>
    <rPh sb="0" eb="5">
      <t>センモンカンゴシ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</si>
  <si>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認定看護師の資格がある方は、
①分野名、②資格取得年月日、
③登録番号を入力してください</t>
    <rPh sb="0" eb="5">
      <t>ニンテイカンゴシ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</si>
  <si>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写真貼付部分が隠れるように
画像を貼り付けてください。
※貼付が難しい場合は画像ファイルを別途添付してください。</t>
    <rPh sb="0" eb="2">
      <t>シャシン</t>
    </rPh>
    <rPh sb="2" eb="4">
      <t>ハリツケ</t>
    </rPh>
    <rPh sb="4" eb="6">
      <t>ブブン</t>
    </rPh>
    <rPh sb="7" eb="8">
      <t>カク</t>
    </rPh>
    <rPh sb="14" eb="16">
      <t>ガゾウ</t>
    </rPh>
    <rPh sb="17" eb="18">
      <t>ハ</t>
    </rPh>
    <rPh sb="19" eb="20">
      <t>ツ</t>
    </rPh>
    <phoneticPr fontId="1"/>
  </si>
  <si>
    <t>過去の特定行為研修修了者で、
共通科目を再度受講される方は
「過去修了」と「今期受講」の両方を入力してください。</t>
    <rPh sb="0" eb="2">
      <t>カコ</t>
    </rPh>
    <rPh sb="3" eb="7">
      <t>トクテイコウイ</t>
    </rPh>
    <rPh sb="7" eb="12">
      <t>ケンシュウシュウリョウシャ</t>
    </rPh>
    <rPh sb="15" eb="19">
      <t>キョウツウカモク</t>
    </rPh>
    <rPh sb="20" eb="22">
      <t>サイド</t>
    </rPh>
    <rPh sb="22" eb="24">
      <t>ジュコウ</t>
    </rPh>
    <rPh sb="27" eb="28">
      <t>カタ</t>
    </rPh>
    <rPh sb="31" eb="35">
      <t>カコシュウリョウ</t>
    </rPh>
    <rPh sb="38" eb="40">
      <t>コンキ</t>
    </rPh>
    <rPh sb="40" eb="42">
      <t>ジュコウ</t>
    </rPh>
    <rPh sb="44" eb="46">
      <t>リョウホウ</t>
    </rPh>
    <rPh sb="47" eb="49">
      <t>ニュウリョク</t>
    </rPh>
    <phoneticPr fontId="1"/>
  </si>
  <si>
    <t>「今期受講」のいずれか１つに「○」をつけてください。</t>
    <rPh sb="1" eb="5">
      <t>コンキジュコウ</t>
    </rPh>
    <phoneticPr fontId="1"/>
  </si>
  <si>
    <t>１．共通科目について、過去に特定行為研修を修了している場合は「済」、今期受講する場合は「○」を付けてください。</t>
    <rPh sb="2" eb="6">
      <t>キョウツウカモク</t>
    </rPh>
    <rPh sb="11" eb="13">
      <t>カコ</t>
    </rPh>
    <rPh sb="14" eb="20">
      <t>トクテイコウイケンシュウ</t>
    </rPh>
    <rPh sb="21" eb="23">
      <t>シュウリョウ</t>
    </rPh>
    <rPh sb="27" eb="29">
      <t>バアイ</t>
    </rPh>
    <rPh sb="31" eb="32">
      <t>スミ</t>
    </rPh>
    <rPh sb="34" eb="36">
      <t>コンキ</t>
    </rPh>
    <rPh sb="36" eb="38">
      <t>ジュコウ</t>
    </rPh>
    <rPh sb="40" eb="42">
      <t>バアイ</t>
    </rPh>
    <rPh sb="47" eb="48">
      <t>ツ</t>
    </rPh>
    <phoneticPr fontId="1"/>
  </si>
  <si>
    <t>　※過去に特定行為研修を修了していない場合は、必ず受講してください。</t>
    <rPh sb="23" eb="24">
      <t>カナラ</t>
    </rPh>
    <rPh sb="25" eb="27">
      <t>ジュコウ</t>
    </rPh>
    <phoneticPr fontId="1"/>
  </si>
  <si>
    <t>２．領域別パッケージ研修について、過去に修了している領域に「済」、今期受講する領域に「○」を付けてください。</t>
    <rPh sb="2" eb="4">
      <t>リョウイキ</t>
    </rPh>
    <rPh sb="4" eb="5">
      <t>ベツ</t>
    </rPh>
    <rPh sb="10" eb="12">
      <t>ケンシュウ</t>
    </rPh>
    <rPh sb="17" eb="19">
      <t>カコ</t>
    </rPh>
    <rPh sb="20" eb="22">
      <t>シュウリョウ</t>
    </rPh>
    <rPh sb="26" eb="28">
      <t>リョウイキ</t>
    </rPh>
    <rPh sb="30" eb="31">
      <t>スミ</t>
    </rPh>
    <rPh sb="33" eb="35">
      <t>コンキ</t>
    </rPh>
    <rPh sb="35" eb="37">
      <t>ジュコウ</t>
    </rPh>
    <rPh sb="39" eb="41">
      <t>リョウイキ</t>
    </rPh>
    <rPh sb="46" eb="47">
      <t>ツ</t>
    </rPh>
    <phoneticPr fontId="1"/>
  </si>
  <si>
    <t>　「合計５症例未満」と見込まれる行為、および、実習を希望する施設がない行為は、「指定研修機関」に「○」を付けてください。</t>
    <rPh sb="5" eb="9">
      <t>ショウレイミマン</t>
    </rPh>
    <rPh sb="11" eb="13">
      <t>ミコ</t>
    </rPh>
    <rPh sb="16" eb="18">
      <t>コウイ</t>
    </rPh>
    <rPh sb="23" eb="25">
      <t>ジッシュウ</t>
    </rPh>
    <rPh sb="26" eb="28">
      <t>キボウ</t>
    </rPh>
    <rPh sb="30" eb="32">
      <t>シセツ</t>
    </rPh>
    <rPh sb="35" eb="37">
      <t>コウイ</t>
    </rPh>
    <rPh sb="40" eb="46">
      <t>シテイケンシュウキカン</t>
    </rPh>
    <rPh sb="52" eb="53">
      <t>ツ</t>
    </rPh>
    <phoneticPr fontId="1"/>
  </si>
  <si>
    <t>「領域で修了」「領域で受講」は２の内容が反映されます。</t>
    <rPh sb="1" eb="3">
      <t>リョウイキ</t>
    </rPh>
    <rPh sb="4" eb="6">
      <t>シュウリョウ</t>
    </rPh>
    <rPh sb="8" eb="10">
      <t>リョウイキ</t>
    </rPh>
    <rPh sb="11" eb="13">
      <t>ジュコウ</t>
    </rPh>
    <rPh sb="17" eb="19">
      <t>ナイヨウ</t>
    </rPh>
    <rPh sb="20" eb="22">
      <t>ハンエイ</t>
    </rPh>
    <phoneticPr fontId="1"/>
  </si>
  <si>
    <t>「領域で修了」「区分で修了」「領域で受講」「区分で受講」は３の内容が反映されます。</t>
    <rPh sb="1" eb="3">
      <t>リョウイキ</t>
    </rPh>
    <rPh sb="4" eb="6">
      <t>シュウリョウ</t>
    </rPh>
    <rPh sb="8" eb="10">
      <t>クブン</t>
    </rPh>
    <rPh sb="11" eb="13">
      <t>シュウリョウ</t>
    </rPh>
    <rPh sb="18" eb="20">
      <t>ジュコウ</t>
    </rPh>
    <rPh sb="22" eb="24">
      <t>クブン</t>
    </rPh>
    <rPh sb="25" eb="27">
      <t>ジュコウ</t>
    </rPh>
    <rPh sb="31" eb="33">
      <t>ナイヨウ</t>
    </rPh>
    <rPh sb="34" eb="36">
      <t>ハンエイ</t>
    </rPh>
    <phoneticPr fontId="1"/>
  </si>
  <si>
    <t>所属なし、指定研修機関所属、
自施設実習不可の行為がある方</t>
    <rPh sb="0" eb="2">
      <t>ショゾク</t>
    </rPh>
    <rPh sb="5" eb="11">
      <t>シテイケンシュウキカン</t>
    </rPh>
    <rPh sb="11" eb="13">
      <t>ショゾク</t>
    </rPh>
    <rPh sb="15" eb="18">
      <t>ジシセツ</t>
    </rPh>
    <rPh sb="18" eb="22">
      <t>ジッシュウフカ</t>
    </rPh>
    <rPh sb="23" eb="25">
      <t>コウイ</t>
    </rPh>
    <rPh sb="28" eb="29">
      <t>カタ</t>
    </rPh>
    <phoneticPr fontId="1"/>
  </si>
  <si>
    <t>該当なし</t>
    <rPh sb="0" eb="2">
      <t>ガイトウ</t>
    </rPh>
    <phoneticPr fontId="1"/>
  </si>
  <si>
    <t>該当あり　（指定研修機関または指定研修機関が指定する施設での実習の可能性あり）</t>
    <rPh sb="0" eb="2">
      <t>ガイトウ</t>
    </rPh>
    <rPh sb="30" eb="32">
      <t>ジッシュウ</t>
    </rPh>
    <rPh sb="33" eb="36">
      <t>カノウセイ</t>
    </rPh>
    <phoneticPr fontId="1"/>
  </si>
  <si>
    <t>６．臨地実習を希望する各施設において、実習期間中の受講生１人当たりの症例数の見込みを入力してください。</t>
    <rPh sb="2" eb="6">
      <t>リンチジッシュウ</t>
    </rPh>
    <rPh sb="7" eb="9">
      <t>キボウ</t>
    </rPh>
    <rPh sb="11" eb="14">
      <t>カクシセツ</t>
    </rPh>
    <rPh sb="19" eb="24">
      <t>ジッシュウキカンチュウ</t>
    </rPh>
    <rPh sb="25" eb="28">
      <t>ジュコウセイ</t>
    </rPh>
    <rPh sb="29" eb="31">
      <t>ニンア</t>
    </rPh>
    <rPh sb="34" eb="36">
      <t>ショウレイ</t>
    </rPh>
    <rPh sb="36" eb="37">
      <t>スウ</t>
    </rPh>
    <rPh sb="38" eb="40">
      <t>ミコ</t>
    </rPh>
    <rPh sb="42" eb="44">
      <t>ニュウリョク</t>
    </rPh>
    <phoneticPr fontId="1"/>
  </si>
  <si>
    <t>　　【確認】　上記で実習を希望する施設において、以下に該当するものがないかをご確認ください。</t>
    <rPh sb="3" eb="5">
      <t>カクニン</t>
    </rPh>
    <rPh sb="7" eb="9">
      <t>ジョウキ</t>
    </rPh>
    <rPh sb="10" eb="12">
      <t>ジッシュウ</t>
    </rPh>
    <rPh sb="13" eb="15">
      <t>キボウ</t>
    </rPh>
    <rPh sb="17" eb="19">
      <t>シセツ</t>
    </rPh>
    <rPh sb="24" eb="26">
      <t>イカ</t>
    </rPh>
    <rPh sb="27" eb="29">
      <t>ガイトウ</t>
    </rPh>
    <rPh sb="39" eb="41">
      <t>カクニン</t>
    </rPh>
    <phoneticPr fontId="1"/>
  </si>
  <si>
    <t>（２）　実習期間中の症例数の見込みが「０」の特定行為は、実習ができません。</t>
    <rPh sb="4" eb="9">
      <t>ジッシュウキカンチュウ</t>
    </rPh>
    <rPh sb="10" eb="12">
      <t>ショウレイ</t>
    </rPh>
    <rPh sb="12" eb="13">
      <t>スウ</t>
    </rPh>
    <rPh sb="14" eb="16">
      <t>ミコ</t>
    </rPh>
    <rPh sb="22" eb="24">
      <t>トクテイ</t>
    </rPh>
    <rPh sb="24" eb="26">
      <t>コウイ</t>
    </rPh>
    <rPh sb="28" eb="30">
      <t>ジッシュウ</t>
    </rPh>
    <phoneticPr fontId="1"/>
  </si>
  <si>
    <t>（３）　実習期間中の症例数が「受講生１人あたり５症例以下」の特定行為は、他施設での実習または期間延長となります。</t>
    <rPh sb="4" eb="9">
      <t>ジッシュウキカンチュウ</t>
    </rPh>
    <rPh sb="10" eb="12">
      <t>ショウレイ</t>
    </rPh>
    <rPh sb="12" eb="13">
      <t>スウ</t>
    </rPh>
    <rPh sb="15" eb="18">
      <t>ジュコウセイ</t>
    </rPh>
    <rPh sb="19" eb="20">
      <t>ニン</t>
    </rPh>
    <rPh sb="24" eb="28">
      <t>ショウレイイカ</t>
    </rPh>
    <rPh sb="30" eb="32">
      <t>トクテイ</t>
    </rPh>
    <rPh sb="32" eb="34">
      <t>コウイ</t>
    </rPh>
    <rPh sb="36" eb="37">
      <t>タ</t>
    </rPh>
    <rPh sb="37" eb="39">
      <t>シセツ</t>
    </rPh>
    <rPh sb="41" eb="43">
      <t>ジッシュウ</t>
    </rPh>
    <phoneticPr fontId="1"/>
  </si>
  <si>
    <t>過去の研修修了日</t>
    <rPh sb="0" eb="2">
      <t>カコ</t>
    </rPh>
    <rPh sb="3" eb="8">
      <t>ケンシュウシュウリョウビ</t>
    </rPh>
    <phoneticPr fontId="1"/>
  </si>
  <si>
    <t>過去の研修修了機関</t>
    <rPh sb="0" eb="2">
      <t>カコ</t>
    </rPh>
    <rPh sb="3" eb="5">
      <t>ケンシュウ</t>
    </rPh>
    <rPh sb="5" eb="7">
      <t>シュウリョウ</t>
    </rPh>
    <rPh sb="7" eb="9">
      <t>キカン</t>
    </rPh>
    <phoneticPr fontId="1"/>
  </si>
  <si>
    <t>５．【質問】　臨地実習を希望する施設について、該当する項目にすべてチェックを入れてください。</t>
    <rPh sb="3" eb="5">
      <t>シツモン</t>
    </rPh>
    <rPh sb="7" eb="11">
      <t>リンチジッシュウ</t>
    </rPh>
    <rPh sb="12" eb="14">
      <t>キボウ</t>
    </rPh>
    <rPh sb="16" eb="18">
      <t>シセツ</t>
    </rPh>
    <rPh sb="23" eb="25">
      <t>ガイトウ</t>
    </rPh>
    <rPh sb="27" eb="29">
      <t>コウモク</t>
    </rPh>
    <rPh sb="38" eb="39">
      <t>イ</t>
    </rPh>
    <phoneticPr fontId="1"/>
  </si>
  <si>
    <t>指定
研修
機関</t>
    <rPh sb="0" eb="2">
      <t>シテイ</t>
    </rPh>
    <rPh sb="3" eb="5">
      <t>ケンシュウ</t>
    </rPh>
    <rPh sb="6" eb="8">
      <t>キカン</t>
    </rPh>
    <phoneticPr fontId="1"/>
  </si>
  <si>
    <t>受験番号は入力不要です。</t>
    <rPh sb="0" eb="4">
      <t>ジュケンバンゴウ</t>
    </rPh>
    <rPh sb="5" eb="9">
      <t>ニュウリョクフヨウ</t>
    </rPh>
    <phoneticPr fontId="1"/>
  </si>
  <si>
    <t>修了証のＰＤＦ等のファイルを
別途添付してください。</t>
    <rPh sb="0" eb="3">
      <t>シュウリョウショウ</t>
    </rPh>
    <rPh sb="7" eb="8">
      <t>トウ</t>
    </rPh>
    <rPh sb="15" eb="17">
      <t>ベット</t>
    </rPh>
    <rPh sb="17" eb="19">
      <t>テンプ</t>
    </rPh>
    <phoneticPr fontId="1"/>
  </si>
  <si>
    <t>過去に特定行為研修を修了した方で、履修済み科目の免除を希望する方は入力してください。</t>
    <rPh sb="0" eb="2">
      <t>カコ</t>
    </rPh>
    <rPh sb="3" eb="7">
      <t>トクテイコウイ</t>
    </rPh>
    <rPh sb="7" eb="9">
      <t>ケンシュウ</t>
    </rPh>
    <rPh sb="10" eb="12">
      <t>シュウリョウ</t>
    </rPh>
    <rPh sb="14" eb="15">
      <t>カタ</t>
    </rPh>
    <rPh sb="17" eb="19">
      <t>リシュウ</t>
    </rPh>
    <rPh sb="19" eb="20">
      <t>ズ</t>
    </rPh>
    <rPh sb="21" eb="23">
      <t>カモク</t>
    </rPh>
    <rPh sb="24" eb="26">
      <t>メンジョ</t>
    </rPh>
    <rPh sb="27" eb="29">
      <t>キボウ</t>
    </rPh>
    <rPh sb="31" eb="32">
      <t>カタ</t>
    </rPh>
    <rPh sb="33" eb="35">
      <t>ニュウリョク</t>
    </rPh>
    <phoneticPr fontId="1"/>
  </si>
  <si>
    <t>①科目名（特定行為）、②研修修了認定機関、③修了認定日を選択してください。</t>
    <rPh sb="1" eb="4">
      <t>カモクメイ</t>
    </rPh>
    <rPh sb="5" eb="9">
      <t>トクテイコウイ</t>
    </rPh>
    <rPh sb="12" eb="16">
      <t>ケンシュウシュウリョウ</t>
    </rPh>
    <rPh sb="16" eb="18">
      <t>ニンテイ</t>
    </rPh>
    <rPh sb="18" eb="20">
      <t>キカン</t>
    </rPh>
    <rPh sb="22" eb="24">
      <t>シュウリョウ</t>
    </rPh>
    <rPh sb="24" eb="26">
      <t>ニンテイ</t>
    </rPh>
    <rPh sb="26" eb="27">
      <t>ビ</t>
    </rPh>
    <rPh sb="28" eb="30">
      <t>センタク</t>
    </rPh>
    <phoneticPr fontId="1"/>
  </si>
  <si>
    <t>特定行為研修（３回目）</t>
    <rPh sb="0" eb="2">
      <t>トクテイ</t>
    </rPh>
    <rPh sb="2" eb="4">
      <t>コウイ</t>
    </rPh>
    <rPh sb="4" eb="6">
      <t>ケンシュウ</t>
    </rPh>
    <phoneticPr fontId="1"/>
  </si>
  <si>
    <t>特定行為研修（４回目）</t>
    <rPh sb="0" eb="2">
      <t>トクテイ</t>
    </rPh>
    <rPh sb="2" eb="4">
      <t>コウイ</t>
    </rPh>
    <rPh sb="4" eb="6">
      <t>ケンシュウ</t>
    </rPh>
    <phoneticPr fontId="1"/>
  </si>
  <si>
    <t>スズキ</t>
    <phoneticPr fontId="1"/>
  </si>
  <si>
    <t>サトウコ</t>
    <phoneticPr fontId="1"/>
  </si>
  <si>
    <t>鈴木</t>
    <rPh sb="0" eb="2">
      <t>スズキ</t>
    </rPh>
    <phoneticPr fontId="1"/>
  </si>
  <si>
    <t>佐藤子</t>
    <rPh sb="0" eb="3">
      <t>サトウコ</t>
    </rPh>
    <phoneticPr fontId="1"/>
  </si>
  <si>
    <t>関東市南北町１－２　Ａアパート１９０７号室</t>
    <rPh sb="0" eb="3">
      <t>カントウシ</t>
    </rPh>
    <rPh sb="3" eb="5">
      <t>ナンボク</t>
    </rPh>
    <rPh sb="5" eb="6">
      <t>マチ</t>
    </rPh>
    <rPh sb="19" eb="21">
      <t>ゴウシツ</t>
    </rPh>
    <phoneticPr fontId="1"/>
  </si>
  <si>
    <t>009-110-1234</t>
    <phoneticPr fontId="1"/>
  </si>
  <si>
    <t>女</t>
  </si>
  <si>
    <t>カントウシミナミキタチョウ</t>
    <phoneticPr fontId="1"/>
  </si>
  <si>
    <t>000-4444-5555</t>
    <phoneticPr fontId="1"/>
  </si>
  <si>
    <t>医療法人Ｘ会　Ｚ総合病院</t>
    <rPh sb="0" eb="4">
      <t>イリョウホウジン</t>
    </rPh>
    <rPh sb="5" eb="6">
      <t>カイ</t>
    </rPh>
    <rPh sb="8" eb="10">
      <t>ソウゴウ</t>
    </rPh>
    <rPh sb="10" eb="12">
      <t>ビョウイン</t>
    </rPh>
    <phoneticPr fontId="1"/>
  </si>
  <si>
    <t>イリョウホウジンエックスカイ　ゼットソウゴウビョウイン</t>
    <phoneticPr fontId="1"/>
  </si>
  <si>
    <t>御殿場市御殿場町３丁目４番地</t>
    <rPh sb="0" eb="4">
      <t>ゴテンバシ</t>
    </rPh>
    <rPh sb="4" eb="8">
      <t>ゴテンバチョウ</t>
    </rPh>
    <rPh sb="9" eb="11">
      <t>チョウメ</t>
    </rPh>
    <rPh sb="12" eb="14">
      <t>バンチ</t>
    </rPh>
    <phoneticPr fontId="1"/>
  </si>
  <si>
    <t>0210-33-5555</t>
    <phoneticPr fontId="1"/>
  </si>
  <si>
    <t>看護部　内線0001</t>
    <rPh sb="0" eb="3">
      <t>カンゴブ</t>
    </rPh>
    <rPh sb="4" eb="6">
      <t>ナイセン</t>
    </rPh>
    <phoneticPr fontId="1"/>
  </si>
  <si>
    <t>0120-44-5555</t>
    <phoneticPr fontId="1"/>
  </si>
  <si>
    <t>012-345-7777</t>
    <phoneticPr fontId="1"/>
  </si>
  <si>
    <t>可</t>
  </si>
  <si>
    <t>総務部</t>
    <rPh sb="0" eb="3">
      <t>ソウムブ</t>
    </rPh>
    <phoneticPr fontId="1"/>
  </si>
  <si>
    <t>soumubu@mail.co.jp</t>
    <phoneticPr fontId="1"/>
  </si>
  <si>
    <t>kakunoadoresu@mail.ne.jp</t>
    <phoneticPr fontId="1"/>
  </si>
  <si>
    <t>0456</t>
    <phoneticPr fontId="1"/>
  </si>
  <si>
    <t>公益社団法人日本看護協会</t>
    <rPh sb="0" eb="6">
      <t>コウエキシャダンホウジン</t>
    </rPh>
    <rPh sb="6" eb="12">
      <t>ニホンカンゴキョウカイ</t>
    </rPh>
    <phoneticPr fontId="1"/>
  </si>
  <si>
    <t>地方独立行政法人ＡＡＡ日本統括支部　総合医療センター大大大大大病院</t>
  </si>
  <si>
    <t>地方独立行政法人ＡＡＡ日本統括支部　総合医療センター大大大大大病院</t>
    <rPh sb="0" eb="8">
      <t>チホウドクリツギョウセイホウジン</t>
    </rPh>
    <rPh sb="11" eb="13">
      <t>ニホン</t>
    </rPh>
    <rPh sb="13" eb="15">
      <t>トウカツ</t>
    </rPh>
    <rPh sb="15" eb="17">
      <t>シブ</t>
    </rPh>
    <rPh sb="18" eb="22">
      <t>ソウゴウイリョウ</t>
    </rPh>
    <rPh sb="26" eb="27">
      <t>ダイ</t>
    </rPh>
    <rPh sb="27" eb="28">
      <t>ダイ</t>
    </rPh>
    <rPh sb="28" eb="29">
      <t>ダイ</t>
    </rPh>
    <rPh sb="29" eb="30">
      <t>ダイ</t>
    </rPh>
    <rPh sb="30" eb="31">
      <t>ダイ</t>
    </rPh>
    <rPh sb="31" eb="33">
      <t>ビョウイン</t>
    </rPh>
    <phoneticPr fontId="1"/>
  </si>
  <si>
    <t>☑</t>
  </si>
  <si>
    <t>□</t>
  </si>
  <si>
    <t>「【参考】個人情報」シートをご確認ください。</t>
    <rPh sb="15" eb="17">
      <t>カクニン</t>
    </rPh>
    <phoneticPr fontId="1"/>
  </si>
  <si>
    <t>「【参考】指導者の要件」及び「【参考】臨地実習」シートをご確認ください。</t>
    <rPh sb="12" eb="13">
      <t>オヨ</t>
    </rPh>
    <rPh sb="29" eb="31">
      <t>カクニン</t>
    </rPh>
    <phoneticPr fontId="1"/>
  </si>
  <si>
    <t>特定行為研修の事務担当</t>
    <rPh sb="0" eb="2">
      <t>トクテイ</t>
    </rPh>
    <rPh sb="2" eb="4">
      <t>コウイ</t>
    </rPh>
    <rPh sb="4" eb="6">
      <t>ケンシュウ</t>
    </rPh>
    <rPh sb="7" eb="9">
      <t>ジム</t>
    </rPh>
    <rPh sb="9" eb="11">
      <t>タントウ</t>
    </rPh>
    <phoneticPr fontId="1"/>
  </si>
  <si>
    <t>免許取得
年月日</t>
    <rPh sb="0" eb="2">
      <t>メンキョ</t>
    </rPh>
    <rPh sb="2" eb="4">
      <t>シュトク</t>
    </rPh>
    <rPh sb="5" eb="8">
      <t>ネンガッピ</t>
    </rPh>
    <phoneticPr fontId="1"/>
  </si>
  <si>
    <t>免許証記載の登録年月日と番号
を入力してください。</t>
    <rPh sb="0" eb="3">
      <t>メンキョショウ</t>
    </rPh>
    <rPh sb="2" eb="3">
      <t>ショウ</t>
    </rPh>
    <rPh sb="3" eb="5">
      <t>キサイ</t>
    </rPh>
    <rPh sb="6" eb="8">
      <t>トウロク</t>
    </rPh>
    <rPh sb="8" eb="11">
      <t>ネンガッピ</t>
    </rPh>
    <rPh sb="12" eb="14">
      <t>バンゴウ</t>
    </rPh>
    <rPh sb="16" eb="18">
      <t>ニュウリョク</t>
    </rPh>
    <phoneticPr fontId="1"/>
  </si>
  <si>
    <t>氏名が異なる場合は様式１を
ご確認ください。</t>
    <rPh sb="0" eb="2">
      <t>シメイ</t>
    </rPh>
    <rPh sb="3" eb="4">
      <t>コト</t>
    </rPh>
    <rPh sb="6" eb="8">
      <t>バアイ</t>
    </rPh>
    <rPh sb="9" eb="11">
      <t>ヨウシキ</t>
    </rPh>
    <rPh sb="15" eb="17">
      <t>カクニン</t>
    </rPh>
    <phoneticPr fontId="1"/>
  </si>
  <si>
    <t>住所が異なる場合は様式１を
ご確認ください。</t>
    <rPh sb="0" eb="2">
      <t>ジュウショ</t>
    </rPh>
    <rPh sb="3" eb="4">
      <t>コト</t>
    </rPh>
    <rPh sb="6" eb="8">
      <t>バアイ</t>
    </rPh>
    <rPh sb="9" eb="11">
      <t>ヨウシキ</t>
    </rPh>
    <rPh sb="15" eb="17">
      <t>カクニン</t>
    </rPh>
    <phoneticPr fontId="1"/>
  </si>
  <si>
    <t>確認済み</t>
    <rPh sb="0" eb="3">
      <t>かくにんず</t>
    </rPh>
    <phoneticPr fontId="1" type="Hiragana"/>
  </si>
  <si>
    <t>※所属施設がある場合は
プルダウンから選択</t>
    <rPh sb="1" eb="5">
      <t>ショゾクシセツ</t>
    </rPh>
    <rPh sb="8" eb="10">
      <t>バアイ</t>
    </rPh>
    <rPh sb="19" eb="21">
      <t>センタク</t>
    </rPh>
    <phoneticPr fontId="1"/>
  </si>
  <si>
    <t>所属施設または系列施設※</t>
    <rPh sb="0" eb="4">
      <t>ショゾクシセツ</t>
    </rPh>
    <rPh sb="7" eb="11">
      <t>ケイレツシセツ</t>
    </rPh>
    <phoneticPr fontId="1"/>
  </si>
  <si>
    <t>２つ目の系列施設※</t>
    <rPh sb="2" eb="3">
      <t>メ</t>
    </rPh>
    <rPh sb="4" eb="8">
      <t>ケイレツシセツ</t>
    </rPh>
    <phoneticPr fontId="1"/>
  </si>
  <si>
    <t>-</t>
    <phoneticPr fontId="1" type="Hiragana"/>
  </si>
  <si>
    <t>「あり」の場合は上記の質問の「指定研修機関または指定研修機関が指定する施設」に☑を
入れてください。</t>
    <rPh sb="5" eb="7">
      <t>バアイ</t>
    </rPh>
    <rPh sb="8" eb="10">
      <t>ジョウキ</t>
    </rPh>
    <rPh sb="11" eb="13">
      <t>シツモン</t>
    </rPh>
    <rPh sb="15" eb="17">
      <t>シテイ</t>
    </rPh>
    <rPh sb="17" eb="19">
      <t>ケンシュウ</t>
    </rPh>
    <rPh sb="19" eb="21">
      <t>キカン</t>
    </rPh>
    <rPh sb="24" eb="26">
      <t>シテイ</t>
    </rPh>
    <rPh sb="26" eb="28">
      <t>ケンシュウ</t>
    </rPh>
    <rPh sb="28" eb="30">
      <t>キカン</t>
    </rPh>
    <rPh sb="31" eb="33">
      <t>シテイ</t>
    </rPh>
    <rPh sb="35" eb="37">
      <t>シセツ</t>
    </rPh>
    <rPh sb="42" eb="43">
      <t>イ</t>
    </rPh>
    <phoneticPr fontId="1"/>
  </si>
  <si>
    <t>７．備考</t>
    <rPh sb="2" eb="4">
      <t>ビコウ</t>
    </rPh>
    <phoneticPr fontId="1"/>
  </si>
  <si>
    <t>以下の場合は「指定研修機関」に「○」をつけてください。</t>
    <rPh sb="0" eb="2">
      <t>イカ</t>
    </rPh>
    <rPh sb="3" eb="5">
      <t>バアイ</t>
    </rPh>
    <rPh sb="7" eb="13">
      <t>シテイケンシュウキカン</t>
    </rPh>
    <phoneticPr fontId="1"/>
  </si>
  <si>
    <t>・希望施設①②を合わせても
　１名あたり５症例に満たない</t>
    <rPh sb="1" eb="5">
      <t>キボウシセツ</t>
    </rPh>
    <rPh sb="8" eb="9">
      <t>ア</t>
    </rPh>
    <rPh sb="16" eb="17">
      <t>メイ</t>
    </rPh>
    <rPh sb="21" eb="23">
      <t>ショウレイ</t>
    </rPh>
    <rPh sb="24" eb="25">
      <t>ミ</t>
    </rPh>
    <phoneticPr fontId="1"/>
  </si>
  <si>
    <t>・所属施設がない</t>
    <rPh sb="1" eb="3">
      <t>ショゾク</t>
    </rPh>
    <phoneticPr fontId="1"/>
  </si>
  <si>
    <t>・実習を希望する施設がない</t>
    <rPh sb="1" eb="3">
      <t>ジッシュウ</t>
    </rPh>
    <phoneticPr fontId="1"/>
  </si>
  <si>
    <t>受講する各行為について実習先を１つ以上選択してください。</t>
    <rPh sb="0" eb="2">
      <t>ジュコウ</t>
    </rPh>
    <rPh sb="4" eb="7">
      <t>カクコウイ</t>
    </rPh>
    <rPh sb="11" eb="14">
      <t>ジッシュウサキ</t>
    </rPh>
    <rPh sb="17" eb="19">
      <t>イジョウ</t>
    </rPh>
    <rPh sb="19" eb="21">
      <t>センタク</t>
    </rPh>
    <phoneticPr fontId="1"/>
  </si>
  <si>
    <t>➡</t>
    <phoneticPr fontId="1"/>
  </si>
  <si>
    <t>※受講しない行為については
何も入力しないでください。</t>
    <rPh sb="1" eb="3">
      <t>ジュコウ</t>
    </rPh>
    <rPh sb="6" eb="8">
      <t>コウイ</t>
    </rPh>
    <rPh sb="14" eb="15">
      <t>ナニ</t>
    </rPh>
    <rPh sb="16" eb="18">
      <t>ニュウリョク</t>
    </rPh>
    <phoneticPr fontId="1"/>
  </si>
  <si>
    <t>（０件の場合はご希望の施設における当該特定行為の申請および臨地実習は不可となります。）</t>
    <rPh sb="4" eb="6">
      <t>バアイ</t>
    </rPh>
    <rPh sb="8" eb="10">
      <t>キボウ</t>
    </rPh>
    <rPh sb="11" eb="13">
      <t>シセツ</t>
    </rPh>
    <rPh sb="17" eb="19">
      <t>トウガイ</t>
    </rPh>
    <rPh sb="19" eb="21">
      <t>トクテイ</t>
    </rPh>
    <rPh sb="21" eb="23">
      <t>コウイ</t>
    </rPh>
    <rPh sb="24" eb="26">
      <t>シンセイ</t>
    </rPh>
    <rPh sb="29" eb="31">
      <t>リンチ</t>
    </rPh>
    <rPh sb="31" eb="33">
      <t>ジッシュウ</t>
    </rPh>
    <rPh sb="34" eb="36">
      <t>フカ</t>
    </rPh>
    <phoneticPr fontId="1"/>
  </si>
  <si>
    <t>（１）　指導者の要件を満たす方がいない特定行為区分は、実習ができません。</t>
    <rPh sb="8" eb="10">
      <t>ヨウケン</t>
    </rPh>
    <rPh sb="11" eb="12">
      <t>ミ</t>
    </rPh>
    <rPh sb="14" eb="15">
      <t>カタ</t>
    </rPh>
    <rPh sb="19" eb="25">
      <t>トクテイコウイクブン</t>
    </rPh>
    <rPh sb="27" eb="29">
      <t>ジッシュウ</t>
    </rPh>
    <phoneticPr fontId="1"/>
  </si>
  <si>
    <t>・希望施設に加えて
　指定研修機関でも実習を希望</t>
    <rPh sb="1" eb="5">
      <t>キボウシセツ</t>
    </rPh>
    <rPh sb="6" eb="7">
      <t>クワ</t>
    </rPh>
    <rPh sb="11" eb="13">
      <t>シテイ</t>
    </rPh>
    <rPh sb="13" eb="15">
      <t>ケンシュウ</t>
    </rPh>
    <rPh sb="15" eb="17">
      <t>キカン</t>
    </rPh>
    <rPh sb="19" eb="21">
      <t>ジッシュウ</t>
    </rPh>
    <rPh sb="22" eb="24">
      <t>キボウ</t>
    </rPh>
    <phoneticPr fontId="1"/>
  </si>
  <si>
    <t>共通科目</t>
    <rPh sb="0" eb="4">
      <t>キョウツウカモク</t>
    </rPh>
    <phoneticPr fontId="1"/>
  </si>
  <si>
    <t>免除申請対象科目</t>
    <rPh sb="0" eb="4">
      <t>メンジョシンセイ</t>
    </rPh>
    <rPh sb="4" eb="8">
      <t>タイショウカモク</t>
    </rPh>
    <phoneticPr fontId="1"/>
  </si>
  <si>
    <t>地方独立行政法人ＡＡＡ日本統括支部　総合医療センター大大大大大病院訪問看護ステーションＢ</t>
    <rPh sb="0" eb="2">
      <t>チホウ</t>
    </rPh>
    <rPh sb="2" eb="4">
      <t>ドクリツ</t>
    </rPh>
    <rPh sb="4" eb="6">
      <t>ギョウセイ</t>
    </rPh>
    <rPh sb="6" eb="8">
      <t>ホウジン</t>
    </rPh>
    <rPh sb="11" eb="13">
      <t>ニホン</t>
    </rPh>
    <rPh sb="13" eb="15">
      <t>トウカツ</t>
    </rPh>
    <rPh sb="15" eb="17">
      <t>シブ</t>
    </rPh>
    <rPh sb="18" eb="20">
      <t>ソウゴウ</t>
    </rPh>
    <rPh sb="20" eb="22">
      <t>イリョウ</t>
    </rPh>
    <rPh sb="26" eb="27">
      <t>ダイ</t>
    </rPh>
    <rPh sb="27" eb="28">
      <t>ダイ</t>
    </rPh>
    <rPh sb="30" eb="31">
      <t>ダイ</t>
    </rPh>
    <rPh sb="31" eb="33">
      <t>ビョウイン</t>
    </rPh>
    <rPh sb="33" eb="37">
      <t>ホウモンカンゴ</t>
    </rPh>
    <phoneticPr fontId="1"/>
  </si>
  <si>
    <t>携帯電話番号</t>
    <rPh sb="0" eb="2">
      <t>ケイタイ</t>
    </rPh>
    <rPh sb="2" eb="6">
      <t>デンワバンゴウ</t>
    </rPh>
    <phoneticPr fontId="1"/>
  </si>
  <si>
    <r>
      <t>所属施設　</t>
    </r>
    <r>
      <rPr>
        <sz val="8"/>
        <rFont val="ＭＳ 明朝"/>
        <family val="1"/>
        <charset val="128"/>
      </rPr>
      <t>※なければ空欄</t>
    </r>
    <rPh sb="0" eb="4">
      <t>ショゾクシセツ</t>
    </rPh>
    <rPh sb="10" eb="12">
      <t>クウラン</t>
    </rPh>
    <phoneticPr fontId="1"/>
  </si>
  <si>
    <r>
      <t>保健師　</t>
    </r>
    <r>
      <rPr>
        <sz val="9"/>
        <rFont val="ＭＳ 明朝"/>
        <family val="1"/>
        <charset val="128"/>
      </rPr>
      <t>※なければ空欄</t>
    </r>
    <rPh sb="0" eb="3">
      <t>ホケンシ</t>
    </rPh>
    <phoneticPr fontId="1"/>
  </si>
  <si>
    <r>
      <t>助産師　</t>
    </r>
    <r>
      <rPr>
        <sz val="9"/>
        <rFont val="ＭＳ 明朝"/>
        <family val="1"/>
        <charset val="128"/>
      </rPr>
      <t>※なければ空欄</t>
    </r>
    <rPh sb="0" eb="3">
      <t>ジョサンシ</t>
    </rPh>
    <phoneticPr fontId="1"/>
  </si>
  <si>
    <t>特定行為研修（１回目）</t>
    <rPh sb="0" eb="2">
      <t>トクテイ</t>
    </rPh>
    <rPh sb="2" eb="4">
      <t>コウイ</t>
    </rPh>
    <rPh sb="4" eb="6">
      <t>ケンシュウ</t>
    </rPh>
    <rPh sb="8" eb="10">
      <t>カイメ</t>
    </rPh>
    <phoneticPr fontId="1"/>
  </si>
  <si>
    <t>履修不要行為</t>
    <rPh sb="0" eb="2">
      <t>リシュウ</t>
    </rPh>
    <rPh sb="2" eb="4">
      <t>フヨウ</t>
    </rPh>
    <rPh sb="4" eb="6">
      <t>コウイ</t>
    </rPh>
    <phoneticPr fontId="1"/>
  </si>
  <si>
    <t>履修状況</t>
    <rPh sb="0" eb="2">
      <t>リシュウ</t>
    </rPh>
    <rPh sb="2" eb="4">
      <t>ジョウキョウ</t>
    </rPh>
    <phoneticPr fontId="1"/>
  </si>
  <si>
    <t>　※行為で受講できるのは、過去の領域別パッケージ研修内で免除された行為を受講する場合に限ります。</t>
    <rPh sb="2" eb="4">
      <t>コウイ</t>
    </rPh>
    <rPh sb="5" eb="7">
      <t>ジュコウ</t>
    </rPh>
    <rPh sb="13" eb="15">
      <t>カコ</t>
    </rPh>
    <rPh sb="16" eb="19">
      <t>リョウイキベツ</t>
    </rPh>
    <rPh sb="24" eb="26">
      <t>ケンシュウ</t>
    </rPh>
    <rPh sb="26" eb="27">
      <t>ナイ</t>
    </rPh>
    <rPh sb="28" eb="30">
      <t>メンジョ</t>
    </rPh>
    <rPh sb="33" eb="35">
      <t>コウイ</t>
    </rPh>
    <rPh sb="36" eb="38">
      <t>ジュコウ</t>
    </rPh>
    <rPh sb="40" eb="42">
      <t>バアイ</t>
    </rPh>
    <rPh sb="43" eb="44">
      <t>カギ</t>
    </rPh>
    <phoneticPr fontId="1"/>
  </si>
  <si>
    <t>※今期の領域別パッケージ研修で免除となる特定行為を受講する場合「区分で受講」に「○」</t>
    <rPh sb="1" eb="3">
      <t>コンキ</t>
    </rPh>
    <rPh sb="4" eb="6">
      <t>リョウイキ</t>
    </rPh>
    <rPh sb="6" eb="7">
      <t>ベツ</t>
    </rPh>
    <rPh sb="11" eb="13">
      <t>ケンシュウ</t>
    </rPh>
    <rPh sb="15" eb="17">
      <t>メンジョ</t>
    </rPh>
    <rPh sb="19" eb="23">
      <t>トクテイコウイ</t>
    </rPh>
    <rPh sb="25" eb="27">
      <t>ジュコウ</t>
    </rPh>
    <rPh sb="29" eb="31">
      <t>バアイ</t>
    </rPh>
    <rPh sb="32" eb="34">
      <t>クブン</t>
    </rPh>
    <rPh sb="35" eb="37">
      <t>ジュコウ</t>
    </rPh>
    <phoneticPr fontId="1"/>
  </si>
  <si>
    <t>※過去の領域別パッケージ研修で免除された特定行為を受講する場合「行為で受講」に「○」</t>
    <rPh sb="1" eb="3">
      <t>カコ</t>
    </rPh>
    <rPh sb="4" eb="6">
      <t>リョウイキ</t>
    </rPh>
    <rPh sb="6" eb="7">
      <t>ベツ</t>
    </rPh>
    <rPh sb="11" eb="13">
      <t>ケンシュウ</t>
    </rPh>
    <rPh sb="15" eb="17">
      <t>メンジョ</t>
    </rPh>
    <rPh sb="20" eb="22">
      <t>トクテイ</t>
    </rPh>
    <rPh sb="25" eb="27">
      <t>ジュコウ</t>
    </rPh>
    <rPh sb="29" eb="31">
      <t>バアイ</t>
    </rPh>
    <rPh sb="32" eb="34">
      <t>コウイ</t>
    </rPh>
    <rPh sb="35" eb="37">
      <t>ジュコウ</t>
    </rPh>
    <phoneticPr fontId="1"/>
  </si>
  <si>
    <t>行為受講対象</t>
    <rPh sb="0" eb="2">
      <t>コウイ</t>
    </rPh>
    <rPh sb="2" eb="4">
      <t>ジュコウ</t>
    </rPh>
    <rPh sb="4" eb="6">
      <t>タイショウ</t>
    </rPh>
    <phoneticPr fontId="1"/>
  </si>
  <si>
    <t>※過去に修了した区分を再受講
する場合は「-」を「○」に
変更してください。</t>
    <rPh sb="1" eb="3">
      <t>カコ</t>
    </rPh>
    <rPh sb="4" eb="6">
      <t>シュウリョウ</t>
    </rPh>
    <rPh sb="8" eb="10">
      <t>クブン</t>
    </rPh>
    <rPh sb="11" eb="12">
      <t>サイ</t>
    </rPh>
    <rPh sb="12" eb="14">
      <t>ジュコウ</t>
    </rPh>
    <rPh sb="18" eb="20">
      <t>バアイ</t>
    </rPh>
    <rPh sb="30" eb="32">
      <t>ヘンコウ</t>
    </rPh>
    <phoneticPr fontId="1"/>
  </si>
  <si>
    <t>４．特定行為について、過去に修了している行為に「済」、今期受講する行為に「○」（履修済みは「-」）を付けてください。</t>
    <rPh sb="2" eb="6">
      <t>トクテイコウイ</t>
    </rPh>
    <rPh sb="11" eb="13">
      <t>カコ</t>
    </rPh>
    <rPh sb="14" eb="16">
      <t>シュウリョウ</t>
    </rPh>
    <rPh sb="20" eb="22">
      <t>コウイ</t>
    </rPh>
    <rPh sb="24" eb="25">
      <t>スミ</t>
    </rPh>
    <rPh sb="27" eb="29">
      <t>コンキ</t>
    </rPh>
    <rPh sb="29" eb="31">
      <t>ジュコウ</t>
    </rPh>
    <rPh sb="33" eb="35">
      <t>コウイ</t>
    </rPh>
    <phoneticPr fontId="1"/>
  </si>
  <si>
    <t>３．区分別科目について、過去に修了している科目に「済」、今期受講する科目に「○」（履修済みは「-」）を付けてください。</t>
    <rPh sb="2" eb="7">
      <t>クブンベツカモク</t>
    </rPh>
    <rPh sb="12" eb="14">
      <t>カコ</t>
    </rPh>
    <rPh sb="15" eb="17">
      <t>シュウリョウ</t>
    </rPh>
    <rPh sb="21" eb="23">
      <t>カモク</t>
    </rPh>
    <rPh sb="25" eb="26">
      <t>スミ</t>
    </rPh>
    <rPh sb="28" eb="30">
      <t>コンキ</t>
    </rPh>
    <rPh sb="30" eb="32">
      <t>ジュコウ</t>
    </rPh>
    <rPh sb="34" eb="36">
      <t>カモク</t>
    </rPh>
    <rPh sb="51" eb="52">
      <t>ツ</t>
    </rPh>
    <phoneticPr fontId="1"/>
  </si>
  <si>
    <t>※過去に修了した行為を再受講
する場合は「-」を「○」に
変更してください。</t>
    <rPh sb="1" eb="3">
      <t>カコ</t>
    </rPh>
    <rPh sb="4" eb="6">
      <t>シュウリョウ</t>
    </rPh>
    <rPh sb="8" eb="10">
      <t>コウイ</t>
    </rPh>
    <rPh sb="11" eb="12">
      <t>サイ</t>
    </rPh>
    <rPh sb="12" eb="14">
      <t>ジュコウ</t>
    </rPh>
    <rPh sb="18" eb="20">
      <t>バアイ</t>
    </rPh>
    <rPh sb="30" eb="32">
      <t>ヘンコウ</t>
    </rPh>
    <phoneticPr fontId="1"/>
  </si>
  <si>
    <t>入力しきれない事項がありましたら詳細をご記入ください。
例：
３か所目の実習希望施設あり「ＡＢＣクリニック」（PICC、抗不安薬の臨時投与）PICCは５症例以下のため合わせて指定研修機関での実習を希望</t>
    <rPh sb="0" eb="2">
      <t>ニュウリョク</t>
    </rPh>
    <rPh sb="7" eb="9">
      <t>ジコウ</t>
    </rPh>
    <rPh sb="16" eb="18">
      <t>ショウサイ</t>
    </rPh>
    <rPh sb="20" eb="22">
      <t>キニュウ</t>
    </rPh>
    <rPh sb="29" eb="30">
      <t>レイ</t>
    </rPh>
    <rPh sb="34" eb="36">
      <t>ショメ</t>
    </rPh>
    <rPh sb="61" eb="62">
      <t>コウ</t>
    </rPh>
    <rPh sb="62" eb="64">
      <t>フアン</t>
    </rPh>
    <rPh sb="64" eb="65">
      <t>ヤク</t>
    </rPh>
    <rPh sb="66" eb="68">
      <t>リンジ</t>
    </rPh>
    <rPh sb="68" eb="70">
      <t>トウヨ</t>
    </rPh>
    <rPh sb="77" eb="81">
      <t>ショウレイイカ</t>
    </rPh>
    <rPh sb="84" eb="85">
      <t>ア</t>
    </rPh>
    <rPh sb="88" eb="94">
      <t>シテイケンシュウキカン</t>
    </rPh>
    <rPh sb="96" eb="98">
      <t>ジッシュウ</t>
    </rPh>
    <rPh sb="99" eb="101">
      <t>キボウ</t>
    </rPh>
    <phoneticPr fontId="1"/>
  </si>
  <si>
    <t>受講希望モデルと施設情報</t>
    <rPh sb="0" eb="2">
      <t>ジュコウ</t>
    </rPh>
    <rPh sb="2" eb="4">
      <t>キボウ</t>
    </rPh>
    <rPh sb="8" eb="10">
      <t>シセツ</t>
    </rPh>
    <rPh sb="10" eb="12">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</si>
</sst>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Red]\(0\)"/>
    <numFmt numFmtId="177" formatCode="[&lt;=999]000;[&lt;=9999]000\-00;000\-0000"/>
    <numFmt numFmtId="178" formatCode="0_ "/>
    <numFmt numFmtId="179" formatCode="[$-411]ggge&quot;年&quot;m&quot;月&quot;d&quot;日&quot;;@"/>
  </numFmts>
  <fonts count="53">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6"/>
      <color theme="1"/>
      <name val="ＭＳ 明朝"/>
      <family val="1"/>
      <charset val="128"/>
    </font>
    <font>
      <b/>
      <sz val="10.5"/>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5"/>
      <color theme="1"/>
      <name val="ＭＳ Ｐ明朝"/>
      <family val="1"/>
      <charset val="128"/>
    </font>
    <font>
      <sz val="10"/>
      <color theme="1"/>
      <name val="ＭＳ Ｐ明朝"/>
      <family val="1"/>
      <charset val="128"/>
    </font>
    <font>
      <sz val="8"/>
      <color theme="0" tint="-0.249977111117893"/>
      <name val="ＭＳ Ｐゴシック"/>
      <family val="3"/>
      <charset val="128"/>
      <scheme val="minor"/>
    </font>
    <font>
      <sz val="8"/>
      <color theme="1"/>
      <name val="ＭＳ Ｐゴシック"/>
      <family val="3"/>
      <charset val="128"/>
      <scheme val="minor"/>
    </font>
    <font>
      <sz val="10"/>
      <name val="ＭＳ Ｐゴシック"/>
      <family val="3"/>
      <charset val="128"/>
      <scheme val="minor"/>
    </font>
    <font>
      <sz val="11"/>
      <color rgb="FF0070C0"/>
      <name val="ＭＳ Ｐゴシック"/>
      <family val="2"/>
      <charset val="128"/>
      <scheme val="minor"/>
    </font>
    <font>
      <sz val="11"/>
      <name val="ＭＳ Ｐゴシック"/>
      <family val="2"/>
      <charset val="128"/>
      <scheme val="minor"/>
    </font>
    <font>
      <sz val="14"/>
      <color theme="1"/>
      <name val="ＭＳ Ｐゴシック"/>
      <family val="3"/>
      <charset val="128"/>
      <scheme val="minor"/>
    </font>
    <font>
      <sz val="10"/>
      <color theme="0"/>
      <name val="ＭＳ Ｐゴシック"/>
      <family val="3"/>
      <charset val="128"/>
      <scheme val="minor"/>
    </font>
    <font>
      <sz val="8"/>
      <name val="ＭＳ Ｐゴシック"/>
      <family val="3"/>
      <charset val="128"/>
      <scheme val="minor"/>
    </font>
    <font>
      <b/>
      <sz val="14"/>
      <color theme="1"/>
      <name val="ＭＳ Ｐゴシック"/>
      <family val="3"/>
      <charset val="128"/>
    </font>
    <font>
      <sz val="10.5"/>
      <color theme="1"/>
      <name val="ＭＳ Ｐゴシック"/>
      <family val="3"/>
      <charset val="128"/>
    </font>
    <font>
      <sz val="12"/>
      <color indexed="81"/>
      <name val="MS P ゴシック"/>
      <family val="3"/>
      <charset val="128"/>
    </font>
    <font>
      <sz val="14"/>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FF0000"/>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u/>
      <sz val="9"/>
      <color theme="1"/>
      <name val="ＭＳ Ｐゴシック"/>
      <family val="3"/>
      <charset val="128"/>
    </font>
    <font>
      <sz val="16"/>
      <color theme="1"/>
      <name val="ＭＳ Ｐ明朝"/>
      <family val="1"/>
      <charset val="128"/>
    </font>
    <font>
      <b/>
      <sz val="10.5"/>
      <color theme="1"/>
      <name val="ＭＳ Ｐ明朝"/>
      <family val="1"/>
      <charset val="128"/>
    </font>
    <font>
      <sz val="10.5"/>
      <color rgb="FF0070C0"/>
      <name val="ＭＳ 明朝"/>
      <family val="1"/>
      <charset val="128"/>
    </font>
    <font>
      <sz val="9"/>
      <color theme="1"/>
      <name val="ＭＳ Ｐ明朝"/>
      <family val="1"/>
      <charset val="128"/>
    </font>
    <font>
      <sz val="10"/>
      <color rgb="FF0070C0"/>
      <name val="ＭＳ Ｐ明朝"/>
      <family val="1"/>
      <charset val="128"/>
    </font>
    <font>
      <sz val="10.5"/>
      <color rgb="FF0070C0"/>
      <name val="ＭＳ Ｐゴシック"/>
      <family val="3"/>
      <charset val="128"/>
    </font>
    <font>
      <sz val="10.5"/>
      <name val="ＭＳ 明朝"/>
      <family val="1"/>
      <charset val="128"/>
    </font>
    <font>
      <sz val="10.5"/>
      <name val="ＭＳ Ｐゴシック"/>
      <family val="3"/>
      <charset val="128"/>
    </font>
    <font>
      <sz val="9"/>
      <color rgb="FFFF0000"/>
      <name val="ＭＳ 明朝"/>
      <family val="1"/>
      <charset val="128"/>
    </font>
    <font>
      <sz val="9"/>
      <color theme="0"/>
      <name val="ＭＳ 明朝"/>
      <family val="1"/>
      <charset val="128"/>
    </font>
    <font>
      <sz val="9"/>
      <color rgb="FF002060"/>
      <name val="ＭＳ 明朝"/>
      <family val="1"/>
      <charset val="128"/>
    </font>
    <font>
      <sz val="11"/>
      <name val="ＭＳ Ｐゴシック"/>
      <family val="3"/>
      <charset val="128"/>
      <scheme val="minor"/>
    </font>
    <font>
      <sz val="11"/>
      <color rgb="FFFF0000"/>
      <name val="ＭＳ Ｐゴシック"/>
      <family val="2"/>
      <charset val="128"/>
      <scheme val="minor"/>
    </font>
    <font>
      <sz val="10"/>
      <name val="ＭＳ Ｐ明朝"/>
      <family val="1"/>
      <charset val="128"/>
    </font>
    <font>
      <sz val="9"/>
      <name val="ＭＳ 明朝"/>
      <family val="1"/>
      <charset val="128"/>
    </font>
    <font>
      <sz val="10"/>
      <name val="ＭＳ 明朝"/>
      <family val="1"/>
      <charset val="128"/>
    </font>
    <font>
      <sz val="8"/>
      <name val="ＭＳ 明朝"/>
      <family val="1"/>
      <charset val="128"/>
    </font>
    <font>
      <sz val="11"/>
      <color rgb="FFFF0066"/>
      <name val="ＭＳ Ｐゴシック"/>
      <family val="2"/>
      <charset val="128"/>
      <scheme val="minor"/>
    </font>
    <font>
      <sz val="9"/>
      <color rgb="FFFF0066"/>
      <name val="ＭＳ 明朝"/>
      <family val="1"/>
      <charset val="128"/>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1" tint="0.499984740745262"/>
        <bgColor indexed="64"/>
      </patternFill>
    </fill>
  </fills>
  <borders count="7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hair">
        <color indexed="64"/>
      </right>
      <top style="hair">
        <color indexed="64"/>
      </top>
      <bottom style="thin">
        <color indexed="64"/>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auto="1"/>
      </left>
      <right/>
      <top/>
      <bottom/>
      <diagonal/>
    </border>
    <border>
      <left/>
      <right style="double">
        <color auto="1"/>
      </right>
      <top/>
      <bottom/>
      <diagonal/>
    </border>
    <border>
      <left style="medium">
        <color indexed="64"/>
      </left>
      <right/>
      <top/>
      <bottom/>
      <diagonal/>
    </border>
    <border>
      <left/>
      <right style="medium">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hair">
        <color indexed="64"/>
      </right>
      <top style="thin">
        <color indexed="64"/>
      </top>
      <bottom style="thin">
        <color indexed="64"/>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style="hair">
        <color auto="1"/>
      </bottom>
      <diagonal/>
    </border>
    <border>
      <left/>
      <right style="hair">
        <color auto="1"/>
      </right>
      <top/>
      <bottom style="thin">
        <color indexed="64"/>
      </bottom>
      <diagonal/>
    </border>
    <border>
      <left/>
      <right style="hair">
        <color indexed="64"/>
      </right>
      <top style="thin">
        <color indexed="64"/>
      </top>
      <bottom/>
      <diagonal/>
    </border>
  </borders>
  <cellStyleXfs count="1">
    <xf numFmtId="0" fontId="0" fillId="0" borderId="0">
      <alignment vertical="center"/>
    </xf>
  </cellStyleXfs>
  <cellXfs count="428">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14" fontId="0" fillId="0" borderId="0" xfId="0" applyNumberFormat="1">
      <alignment vertical="center"/>
    </xf>
    <xf numFmtId="0" fontId="2" fillId="0" borderId="0" xfId="0" applyFont="1" applyAlignment="1">
      <alignment horizontal="center" vertical="center"/>
    </xf>
    <xf numFmtId="0" fontId="18" fillId="0" borderId="0" xfId="0" applyFont="1">
      <alignment vertical="center"/>
    </xf>
    <xf numFmtId="0" fontId="12" fillId="0" borderId="0" xfId="0" applyFont="1">
      <alignment vertical="center"/>
    </xf>
    <xf numFmtId="0" fontId="10" fillId="0" borderId="0" xfId="0" applyFont="1" applyAlignment="1">
      <alignment horizontal="right" vertical="center" indent="1"/>
    </xf>
    <xf numFmtId="0" fontId="17" fillId="0" borderId="0" xfId="0" applyFont="1">
      <alignment vertical="center"/>
    </xf>
    <xf numFmtId="0" fontId="12" fillId="0" borderId="0" xfId="0" applyFont="1" applyAlignment="1">
      <alignment horizontal="right" vertical="center"/>
    </xf>
    <xf numFmtId="0" fontId="10" fillId="0" borderId="0" xfId="0" applyFont="1" applyAlignment="1">
      <alignment horizontal="right" vertical="center"/>
    </xf>
    <xf numFmtId="178" fontId="0" fillId="0" borderId="0" xfId="0" applyNumberFormat="1">
      <alignment vertical="center"/>
    </xf>
    <xf numFmtId="14" fontId="18" fillId="0" borderId="0" xfId="0" applyNumberFormat="1" applyFont="1">
      <alignment vertical="center"/>
    </xf>
    <xf numFmtId="49" fontId="18" fillId="0" borderId="0" xfId="0" applyNumberFormat="1" applyFont="1">
      <alignment vertical="center"/>
    </xf>
    <xf numFmtId="0" fontId="19" fillId="0" borderId="0" xfId="0" applyFont="1">
      <alignment vertical="center"/>
    </xf>
    <xf numFmtId="176" fontId="18" fillId="0" borderId="0" xfId="0" applyNumberFormat="1" applyFont="1">
      <alignment vertical="center"/>
    </xf>
    <xf numFmtId="177" fontId="18" fillId="0" borderId="0" xfId="0" applyNumberFormat="1" applyFont="1">
      <alignment vertical="center"/>
    </xf>
    <xf numFmtId="0" fontId="10" fillId="0" borderId="0" xfId="0" applyFont="1">
      <alignment vertical="center"/>
    </xf>
    <xf numFmtId="0" fontId="21" fillId="3" borderId="0" xfId="0" applyFont="1" applyFill="1">
      <alignment vertical="center"/>
    </xf>
    <xf numFmtId="0" fontId="2" fillId="0" borderId="0" xfId="0" applyFont="1" applyAlignment="1">
      <alignment horizontal="left" vertical="center"/>
    </xf>
    <xf numFmtId="0" fontId="2" fillId="0" borderId="9" xfId="0" applyFont="1" applyBorder="1" applyAlignment="1">
      <alignment horizontal="center" vertical="center"/>
    </xf>
    <xf numFmtId="0" fontId="5" fillId="0" borderId="0" xfId="0" applyFont="1" applyAlignment="1">
      <alignment horizontal="center" vertical="center"/>
    </xf>
    <xf numFmtId="0" fontId="2" fillId="0" borderId="9" xfId="0" applyFont="1" applyBorder="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indent="1"/>
    </xf>
    <xf numFmtId="0" fontId="12" fillId="7" borderId="61"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14" fontId="12" fillId="7" borderId="61" xfId="0" applyNumberFormat="1" applyFont="1" applyFill="1" applyBorder="1" applyAlignment="1">
      <alignment horizontal="center" vertical="center" wrapText="1"/>
    </xf>
    <xf numFmtId="0" fontId="12" fillId="7" borderId="72" xfId="0" applyFont="1" applyFill="1" applyBorder="1" applyAlignment="1">
      <alignment horizontal="center" vertical="center" wrapText="1"/>
    </xf>
    <xf numFmtId="14" fontId="12" fillId="7" borderId="72" xfId="0" applyNumberFormat="1" applyFont="1" applyFill="1" applyBorder="1" applyAlignment="1">
      <alignment horizontal="center" vertical="center"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15" fillId="7" borderId="67" xfId="0" applyFont="1" applyFill="1" applyBorder="1" applyAlignment="1">
      <alignment horizontal="center" vertical="center" wrapText="1"/>
    </xf>
    <xf numFmtId="0" fontId="15" fillId="7" borderId="62"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5" fillId="7" borderId="68" xfId="0" applyFont="1" applyFill="1" applyBorder="1" applyAlignment="1">
      <alignment horizontal="center" vertical="center" wrapText="1"/>
    </xf>
    <xf numFmtId="0" fontId="15" fillId="7" borderId="69" xfId="0" applyFont="1" applyFill="1" applyBorder="1" applyAlignment="1">
      <alignment horizontal="center" vertical="center" wrapText="1"/>
    </xf>
    <xf numFmtId="0" fontId="22" fillId="7" borderId="65" xfId="0" applyFont="1" applyFill="1" applyBorder="1" applyAlignment="1">
      <alignment horizontal="center" vertical="center" wrapText="1"/>
    </xf>
    <xf numFmtId="0" fontId="15" fillId="7" borderId="66"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1" fillId="7" borderId="67" xfId="0" applyFont="1" applyFill="1" applyBorder="1" applyAlignment="1">
      <alignment horizontal="center" vertical="center" wrapText="1"/>
    </xf>
    <xf numFmtId="14" fontId="11" fillId="7" borderId="67" xfId="0" applyNumberFormat="1" applyFont="1" applyFill="1" applyBorder="1" applyAlignment="1">
      <alignment horizontal="center" vertical="center" wrapText="1"/>
    </xf>
    <xf numFmtId="14" fontId="12" fillId="7" borderId="70" xfId="0" applyNumberFormat="1" applyFont="1" applyFill="1" applyBorder="1" applyAlignment="1">
      <alignment horizontal="center" vertical="center" wrapText="1"/>
    </xf>
    <xf numFmtId="0" fontId="12" fillId="7" borderId="73"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70" xfId="0" applyFont="1" applyFill="1" applyBorder="1" applyAlignment="1">
      <alignment vertical="center" wrapText="1"/>
    </xf>
    <xf numFmtId="0" fontId="16" fillId="7" borderId="68" xfId="0" applyFont="1" applyFill="1" applyBorder="1" applyAlignment="1">
      <alignment horizontal="center" vertical="center" wrapText="1"/>
    </xf>
    <xf numFmtId="0" fontId="16" fillId="7" borderId="67" xfId="0" applyFont="1" applyFill="1" applyBorder="1" applyAlignment="1">
      <alignment horizontal="center" vertical="center" wrapText="1"/>
    </xf>
    <xf numFmtId="0" fontId="16" fillId="7" borderId="69" xfId="0" applyFont="1" applyFill="1" applyBorder="1" applyAlignment="1">
      <alignment horizontal="center" vertical="center" wrapText="1"/>
    </xf>
    <xf numFmtId="0" fontId="16" fillId="7" borderId="62" xfId="0" applyFont="1" applyFill="1" applyBorder="1" applyAlignment="1">
      <alignment horizontal="center" vertical="center" wrapText="1"/>
    </xf>
    <xf numFmtId="0" fontId="16" fillId="7" borderId="63" xfId="0" applyFont="1" applyFill="1" applyBorder="1" applyAlignment="1">
      <alignment horizontal="center" vertical="center" wrapText="1"/>
    </xf>
    <xf numFmtId="0" fontId="27" fillId="0" borderId="0" xfId="0" applyFont="1" applyAlignment="1">
      <alignment vertical="center" wrapText="1"/>
    </xf>
    <xf numFmtId="0" fontId="27" fillId="0" borderId="9" xfId="0" applyFont="1" applyBorder="1" applyAlignment="1">
      <alignment vertical="center" wrapText="1"/>
    </xf>
    <xf numFmtId="0" fontId="27" fillId="0" borderId="0" xfId="0" applyFont="1" applyAlignment="1">
      <alignment horizontal="center"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60" xfId="0" applyFont="1" applyBorder="1" applyAlignment="1">
      <alignment vertical="center" wrapText="1"/>
    </xf>
    <xf numFmtId="0" fontId="27" fillId="0" borderId="12" xfId="0" applyFont="1" applyBorder="1" applyAlignment="1">
      <alignment vertical="center" wrapText="1"/>
    </xf>
    <xf numFmtId="0" fontId="27" fillId="0" borderId="0" xfId="0" applyFont="1" applyAlignment="1">
      <alignment horizontal="left" vertical="center" wrapText="1" indent="1"/>
    </xf>
    <xf numFmtId="0" fontId="27" fillId="0" borderId="1" xfId="0" applyFont="1" applyBorder="1" applyAlignment="1">
      <alignment vertical="center" wrapText="1"/>
    </xf>
    <xf numFmtId="0" fontId="30" fillId="0" borderId="1"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wrapText="1"/>
    </xf>
    <xf numFmtId="14" fontId="36" fillId="0" borderId="0" xfId="0" applyNumberFormat="1" applyFont="1">
      <alignment vertical="center"/>
    </xf>
    <xf numFmtId="38" fontId="18" fillId="0" borderId="0" xfId="0" applyNumberFormat="1" applyFont="1">
      <alignment vertical="center"/>
    </xf>
    <xf numFmtId="0" fontId="3" fillId="0" borderId="0" xfId="0" applyFont="1" applyAlignment="1">
      <alignment horizontal="center" vertical="center"/>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right" vertical="center" wrapText="1"/>
    </xf>
    <xf numFmtId="0" fontId="44" fillId="0" borderId="0" xfId="0" applyFont="1" applyAlignment="1">
      <alignment horizontal="right" vertical="center" wrapText="1"/>
    </xf>
    <xf numFmtId="0" fontId="2" fillId="0" borderId="0" xfId="0" applyFont="1" applyAlignment="1" applyProtection="1">
      <alignment horizontal="center" vertical="center"/>
      <protection locked="0"/>
    </xf>
    <xf numFmtId="0" fontId="2" fillId="0" borderId="0" xfId="0" applyFont="1" applyAlignment="1">
      <alignment horizontal="right" vertical="center"/>
    </xf>
    <xf numFmtId="0" fontId="2" fillId="0" borderId="9" xfId="0" applyFont="1" applyBorder="1" applyAlignment="1" applyProtection="1">
      <alignment horizontal="center" vertical="center"/>
      <protection locked="0"/>
    </xf>
    <xf numFmtId="0" fontId="13" fillId="0" borderId="0" xfId="0" applyFont="1">
      <alignment vertical="center"/>
    </xf>
    <xf numFmtId="0" fontId="34" fillId="0" borderId="0" xfId="0" applyFont="1">
      <alignment vertical="center"/>
    </xf>
    <xf numFmtId="0" fontId="35" fillId="0" borderId="0" xfId="0" applyFont="1" applyAlignment="1">
      <alignment horizontal="right" vertical="center"/>
    </xf>
    <xf numFmtId="0" fontId="14" fillId="0" borderId="0" xfId="0" applyFont="1">
      <alignment vertical="center"/>
    </xf>
    <xf numFmtId="0" fontId="14" fillId="0" borderId="0" xfId="0" applyFont="1" applyAlignment="1">
      <alignment vertical="center" shrinkToFit="1"/>
    </xf>
    <xf numFmtId="0" fontId="14" fillId="0" borderId="0" xfId="0" applyFont="1" applyAlignment="1">
      <alignment horizontal="right" vertical="center"/>
    </xf>
    <xf numFmtId="0" fontId="14" fillId="0" borderId="0" xfId="0" applyFont="1" applyAlignment="1">
      <alignment horizontal="center" vertical="center"/>
    </xf>
    <xf numFmtId="38" fontId="14" fillId="0" borderId="4" xfId="0" applyNumberFormat="1" applyFont="1" applyBorder="1" applyAlignment="1" applyProtection="1">
      <alignment horizontal="center" vertical="center"/>
      <protection locked="0"/>
    </xf>
    <xf numFmtId="0" fontId="38" fillId="0" borderId="0" xfId="0" applyFont="1" applyAlignment="1">
      <alignment horizontal="center" vertical="center"/>
    </xf>
    <xf numFmtId="38" fontId="14" fillId="0" borderId="74" xfId="0" applyNumberFormat="1" applyFont="1" applyBorder="1" applyAlignment="1">
      <alignment horizontal="center" vertical="center"/>
    </xf>
    <xf numFmtId="0" fontId="14" fillId="0" borderId="2" xfId="0" applyFont="1" applyBorder="1" applyAlignment="1">
      <alignment horizontal="center" vertical="center"/>
    </xf>
    <xf numFmtId="38" fontId="38" fillId="0" borderId="0" xfId="0" applyNumberFormat="1" applyFont="1" applyAlignment="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2" xfId="0" applyFont="1" applyBorder="1" applyAlignment="1">
      <alignment horizontal="right" vertical="center"/>
    </xf>
    <xf numFmtId="0" fontId="14" fillId="0" borderId="0" xfId="0" applyFont="1" applyAlignment="1" applyProtection="1">
      <alignment horizontal="right" vertical="center"/>
      <protection locked="0"/>
    </xf>
    <xf numFmtId="0" fontId="34" fillId="0" borderId="0" xfId="0" applyFont="1" applyAlignment="1">
      <alignment horizontal="center" vertical="center"/>
    </xf>
    <xf numFmtId="0" fontId="45" fillId="0" borderId="0" xfId="0" applyFont="1">
      <alignment vertical="center"/>
    </xf>
    <xf numFmtId="0" fontId="42" fillId="0" borderId="0" xfId="0" applyFont="1" applyAlignment="1">
      <alignment vertical="center" wrapText="1"/>
    </xf>
    <xf numFmtId="0" fontId="40" fillId="0" borderId="0" xfId="0" applyFont="1">
      <alignment vertical="center"/>
    </xf>
    <xf numFmtId="0" fontId="40" fillId="0" borderId="10" xfId="0" applyFont="1" applyBorder="1" applyAlignment="1">
      <alignment horizontal="center" vertical="center"/>
    </xf>
    <xf numFmtId="0" fontId="40" fillId="0" borderId="9" xfId="0" applyFont="1" applyBorder="1">
      <alignment vertical="center"/>
    </xf>
    <xf numFmtId="0" fontId="40" fillId="0" borderId="12" xfId="0" applyFont="1" applyBorder="1">
      <alignment vertical="center"/>
    </xf>
    <xf numFmtId="0" fontId="40" fillId="0" borderId="1" xfId="0" applyFont="1" applyBorder="1" applyAlignment="1">
      <alignment horizontal="center" vertical="center"/>
    </xf>
    <xf numFmtId="0" fontId="40" fillId="0" borderId="29" xfId="0" applyFont="1" applyBorder="1">
      <alignment vertical="center"/>
    </xf>
    <xf numFmtId="0" fontId="40" fillId="0" borderId="24" xfId="0" applyFont="1" applyBorder="1">
      <alignment vertical="center"/>
    </xf>
    <xf numFmtId="0" fontId="40" fillId="0" borderId="24" xfId="0" applyFont="1" applyBorder="1" applyAlignment="1">
      <alignment horizontal="center" vertical="center"/>
    </xf>
    <xf numFmtId="0" fontId="40" fillId="0" borderId="24" xfId="0" applyFont="1" applyBorder="1" applyAlignment="1" applyProtection="1">
      <alignment horizontal="center" vertical="center"/>
      <protection locked="0"/>
    </xf>
    <xf numFmtId="0" fontId="40" fillId="0" borderId="35" xfId="0" applyFont="1" applyBorder="1">
      <alignment vertical="center"/>
    </xf>
    <xf numFmtId="0" fontId="40" fillId="0" borderId="25" xfId="0" applyFont="1" applyBorder="1">
      <alignment vertical="center"/>
    </xf>
    <xf numFmtId="0" fontId="40" fillId="0" borderId="33" xfId="0" applyFont="1" applyBorder="1">
      <alignment vertical="center"/>
    </xf>
    <xf numFmtId="0" fontId="40" fillId="0" borderId="30" xfId="0" applyFont="1" applyBorder="1">
      <alignment vertical="center"/>
    </xf>
    <xf numFmtId="0" fontId="40" fillId="0" borderId="30" xfId="0" applyFont="1" applyBorder="1" applyAlignment="1">
      <alignment horizontal="center" vertical="center"/>
    </xf>
    <xf numFmtId="0" fontId="40" fillId="0" borderId="30" xfId="0" applyFont="1" applyBorder="1" applyAlignment="1" applyProtection="1">
      <alignment horizontal="center" vertical="center"/>
      <protection locked="0"/>
    </xf>
    <xf numFmtId="0" fontId="40" fillId="0" borderId="36" xfId="0" applyFont="1" applyBorder="1">
      <alignment vertical="center"/>
    </xf>
    <xf numFmtId="0" fontId="40" fillId="0" borderId="31" xfId="0" applyFont="1" applyBorder="1">
      <alignment vertical="center"/>
    </xf>
    <xf numFmtId="0" fontId="40" fillId="0" borderId="17" xfId="0" applyFont="1" applyBorder="1">
      <alignment vertical="center"/>
    </xf>
    <xf numFmtId="0" fontId="40" fillId="0" borderId="18" xfId="0" applyFont="1" applyBorder="1">
      <alignment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0" fillId="0" borderId="19" xfId="0" applyFont="1" applyBorder="1">
      <alignment vertical="center"/>
    </xf>
    <xf numFmtId="0" fontId="40" fillId="0" borderId="27" xfId="0" applyFont="1" applyBorder="1">
      <alignment vertical="center"/>
    </xf>
    <xf numFmtId="0" fontId="40" fillId="0" borderId="37" xfId="0" applyFont="1" applyBorder="1">
      <alignment vertical="center"/>
    </xf>
    <xf numFmtId="0" fontId="40" fillId="0" borderId="77" xfId="0" applyFont="1" applyBorder="1">
      <alignment vertical="center"/>
    </xf>
    <xf numFmtId="0" fontId="40" fillId="0" borderId="1" xfId="0" applyFont="1" applyBorder="1" applyAlignment="1" applyProtection="1">
      <alignment horizontal="center" vertical="center"/>
      <protection locked="0"/>
    </xf>
    <xf numFmtId="0" fontId="40" fillId="0" borderId="76" xfId="0" applyFont="1" applyBorder="1">
      <alignment vertical="center"/>
    </xf>
    <xf numFmtId="0" fontId="40" fillId="0" borderId="8" xfId="0" applyFont="1" applyBorder="1">
      <alignment vertical="center"/>
    </xf>
    <xf numFmtId="0" fontId="14" fillId="0" borderId="74" xfId="0" applyFont="1" applyBorder="1" applyAlignment="1" applyProtection="1">
      <alignment horizontal="center" vertical="center"/>
      <protection locked="0"/>
    </xf>
    <xf numFmtId="0" fontId="14" fillId="0" borderId="2" xfId="0" applyFont="1" applyBorder="1">
      <alignment vertical="center"/>
    </xf>
    <xf numFmtId="0" fontId="38" fillId="0" borderId="2" xfId="0" applyFont="1" applyBorder="1">
      <alignment vertical="center"/>
    </xf>
    <xf numFmtId="0" fontId="38" fillId="0" borderId="0" xfId="0" applyFont="1">
      <alignment vertical="center"/>
    </xf>
    <xf numFmtId="0" fontId="47" fillId="0" borderId="0" xfId="0" applyFont="1">
      <alignment vertical="center"/>
    </xf>
    <xf numFmtId="0" fontId="14" fillId="0" borderId="2" xfId="0" quotePrefix="1" applyFont="1" applyBorder="1" applyAlignment="1" applyProtection="1">
      <alignment horizontal="center" vertical="center"/>
      <protection locked="0"/>
    </xf>
    <xf numFmtId="0" fontId="15" fillId="7" borderId="64" xfId="0" applyFont="1" applyFill="1" applyBorder="1" applyAlignment="1">
      <alignment horizontal="center" vertical="center" wrapText="1"/>
    </xf>
    <xf numFmtId="0" fontId="12" fillId="7" borderId="61"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0" fontId="12" fillId="7" borderId="63" xfId="0" applyFont="1" applyFill="1" applyBorder="1" applyAlignment="1">
      <alignment vertical="center" wrapText="1"/>
    </xf>
    <xf numFmtId="0" fontId="12" fillId="7" borderId="61" xfId="0" applyFont="1" applyFill="1" applyBorder="1" applyAlignment="1">
      <alignment horizontal="center" wrapText="1"/>
    </xf>
    <xf numFmtId="0" fontId="12" fillId="7" borderId="70" xfId="0" applyFont="1" applyFill="1" applyBorder="1" applyAlignment="1">
      <alignment horizontal="center" wrapText="1"/>
    </xf>
    <xf numFmtId="178" fontId="12" fillId="7" borderId="61" xfId="0" applyNumberFormat="1" applyFont="1" applyFill="1" applyBorder="1" applyAlignment="1">
      <alignment horizontal="center" wrapText="1"/>
    </xf>
    <xf numFmtId="178" fontId="12" fillId="7" borderId="70" xfId="0" applyNumberFormat="1" applyFont="1" applyFill="1" applyBorder="1" applyAlignment="1">
      <alignment horizontal="center" wrapText="1"/>
    </xf>
    <xf numFmtId="0" fontId="15" fillId="7" borderId="62" xfId="0" applyFont="1" applyFill="1" applyBorder="1" applyAlignment="1">
      <alignment horizontal="center" vertical="center" wrapText="1"/>
    </xf>
    <xf numFmtId="0" fontId="15" fillId="7" borderId="63"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62" xfId="0" applyFont="1" applyFill="1" applyBorder="1" applyAlignment="1">
      <alignment horizontal="center" vertical="center" wrapText="1"/>
    </xf>
    <xf numFmtId="0" fontId="10" fillId="7" borderId="63" xfId="0" applyFont="1" applyFill="1" applyBorder="1" applyAlignment="1">
      <alignment horizontal="center" vertical="center" wrapText="1"/>
    </xf>
    <xf numFmtId="0" fontId="12" fillId="7" borderId="61" xfId="0" applyFont="1" applyFill="1" applyBorder="1" applyAlignment="1">
      <alignment horizontal="center" vertical="top" wrapText="1"/>
    </xf>
    <xf numFmtId="0" fontId="12" fillId="7" borderId="70" xfId="0" applyFont="1" applyFill="1" applyBorder="1" applyAlignment="1">
      <alignment horizontal="center" vertical="top"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pplyProtection="1">
      <alignment vertical="center" wrapText="1"/>
      <protection locked="0"/>
    </xf>
    <xf numFmtId="0" fontId="2" fillId="0" borderId="0" xfId="0" quotePrefix="1" applyFont="1" applyProtection="1">
      <alignment vertical="center"/>
      <protection locked="0"/>
    </xf>
    <xf numFmtId="177" fontId="2" fillId="0" borderId="0" xfId="0" applyNumberFormat="1" applyFont="1" applyAlignment="1" applyProtection="1">
      <alignment horizontal="left" vertical="center"/>
      <protection locked="0"/>
    </xf>
    <xf numFmtId="0" fontId="3" fillId="0" borderId="0" xfId="0" applyFont="1" applyAlignment="1">
      <alignment horizontal="center" vertical="center"/>
    </xf>
    <xf numFmtId="0" fontId="36" fillId="0" borderId="0" xfId="0" applyFont="1" applyProtection="1">
      <alignment vertical="center"/>
      <protection locked="0"/>
    </xf>
    <xf numFmtId="0" fontId="2" fillId="0" borderId="0" xfId="0" applyFont="1" applyAlignment="1">
      <alignment horizontal="left" vertical="center" indent="2"/>
    </xf>
    <xf numFmtId="0" fontId="50" fillId="0" borderId="28" xfId="0" applyFont="1" applyBorder="1" applyAlignment="1">
      <alignment horizontal="center" vertical="center" wrapText="1"/>
    </xf>
    <xf numFmtId="0" fontId="50" fillId="0" borderId="28" xfId="0" applyFont="1" applyBorder="1" applyAlignment="1">
      <alignment horizontal="center" vertical="center"/>
    </xf>
    <xf numFmtId="49" fontId="40" fillId="0" borderId="43" xfId="0" applyNumberFormat="1" applyFont="1" applyBorder="1" applyProtection="1">
      <alignment vertical="center"/>
      <protection locked="0"/>
    </xf>
    <xf numFmtId="49" fontId="40" fillId="0" borderId="5" xfId="0" applyNumberFormat="1" applyFont="1" applyBorder="1" applyProtection="1">
      <alignment vertical="center"/>
      <protection locked="0"/>
    </xf>
    <xf numFmtId="49" fontId="40" fillId="0" borderId="6" xfId="0" applyNumberFormat="1" applyFont="1" applyBorder="1" applyProtection="1">
      <alignment vertical="center"/>
      <protection locked="0"/>
    </xf>
    <xf numFmtId="0" fontId="40" fillId="0" borderId="10" xfId="0" applyFont="1" applyBorder="1">
      <alignment vertical="center"/>
    </xf>
    <xf numFmtId="0" fontId="40" fillId="0" borderId="9" xfId="0" applyFont="1" applyBorder="1">
      <alignment vertical="center"/>
    </xf>
    <xf numFmtId="0" fontId="40" fillId="0" borderId="7" xfId="0" applyFont="1" applyBorder="1">
      <alignment vertical="center"/>
    </xf>
    <xf numFmtId="0" fontId="40" fillId="0" borderId="1" xfId="0" applyFont="1" applyBorder="1">
      <alignment vertical="center"/>
    </xf>
    <xf numFmtId="0" fontId="40" fillId="0" borderId="39" xfId="0" applyFont="1" applyBorder="1">
      <alignment vertical="center"/>
    </xf>
    <xf numFmtId="0" fontId="40" fillId="0" borderId="0" xfId="0" applyFont="1">
      <alignment vertical="center"/>
    </xf>
    <xf numFmtId="0" fontId="40" fillId="0" borderId="13" xfId="0" applyFont="1" applyBorder="1">
      <alignment vertical="center"/>
    </xf>
    <xf numFmtId="0" fontId="40" fillId="0" borderId="38" xfId="0" applyFont="1" applyBorder="1" applyAlignment="1">
      <alignment horizontal="center" vertical="center"/>
    </xf>
    <xf numFmtId="0" fontId="40" fillId="0" borderId="1" xfId="0" applyFont="1" applyBorder="1" applyAlignment="1">
      <alignment horizontal="center" vertical="center"/>
    </xf>
    <xf numFmtId="0" fontId="40" fillId="0" borderId="1" xfId="0" applyFont="1" applyBorder="1" applyAlignment="1" applyProtection="1">
      <alignment horizontal="center" vertical="center"/>
      <protection locked="0"/>
    </xf>
    <xf numFmtId="0" fontId="40" fillId="0" borderId="38"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8" xfId="0" applyFont="1" applyBorder="1" applyAlignment="1" applyProtection="1">
      <alignment vertical="center" wrapText="1"/>
      <protection locked="0"/>
    </xf>
    <xf numFmtId="0" fontId="40" fillId="0" borderId="0" xfId="0" applyFont="1" applyAlignment="1">
      <alignment vertical="center" shrinkToFit="1"/>
    </xf>
    <xf numFmtId="0" fontId="40" fillId="0" borderId="13" xfId="0" applyFont="1" applyBorder="1" applyAlignment="1">
      <alignment vertical="center" shrinkToFit="1"/>
    </xf>
    <xf numFmtId="0" fontId="48" fillId="0" borderId="1" xfId="0" applyFont="1" applyBorder="1" applyAlignment="1" applyProtection="1">
      <alignment vertical="center" shrinkToFit="1"/>
      <protection locked="0"/>
    </xf>
    <xf numFmtId="0" fontId="48" fillId="0" borderId="8" xfId="0" applyFont="1" applyBorder="1" applyAlignment="1" applyProtection="1">
      <alignment vertical="center" shrinkToFit="1"/>
      <protection locked="0"/>
    </xf>
    <xf numFmtId="176" fontId="40" fillId="0" borderId="75" xfId="0" applyNumberFormat="1" applyFont="1" applyBorder="1" applyAlignment="1" applyProtection="1">
      <alignment horizontal="center" vertical="center"/>
      <protection locked="0"/>
    </xf>
    <xf numFmtId="176" fontId="40" fillId="0" borderId="24" xfId="0" applyNumberFormat="1" applyFont="1" applyBorder="1" applyAlignment="1" applyProtection="1">
      <alignment horizontal="center" vertical="center"/>
      <protection locked="0"/>
    </xf>
    <xf numFmtId="49" fontId="40" fillId="0" borderId="38" xfId="0" applyNumberFormat="1" applyFont="1" applyBorder="1" applyAlignment="1" applyProtection="1">
      <alignment horizontal="center" vertical="center"/>
      <protection locked="0"/>
    </xf>
    <xf numFmtId="49" fontId="40" fillId="0" borderId="1" xfId="0" applyNumberFormat="1" applyFont="1" applyBorder="1" applyAlignment="1" applyProtection="1">
      <alignment horizontal="center" vertical="center"/>
      <protection locked="0"/>
    </xf>
    <xf numFmtId="49" fontId="40" fillId="0" borderId="41" xfId="0" applyNumberFormat="1" applyFont="1" applyBorder="1" applyAlignment="1" applyProtection="1">
      <alignment horizontal="left" vertical="center" indent="1"/>
      <protection locked="0"/>
    </xf>
    <xf numFmtId="49" fontId="19" fillId="0" borderId="41" xfId="0" applyNumberFormat="1" applyFont="1" applyBorder="1" applyAlignment="1" applyProtection="1">
      <alignment horizontal="left" vertical="center" indent="1"/>
      <protection locked="0"/>
    </xf>
    <xf numFmtId="49" fontId="19" fillId="0" borderId="42" xfId="0" applyNumberFormat="1" applyFont="1" applyBorder="1" applyAlignment="1" applyProtection="1">
      <alignment horizontal="left" vertical="center" indent="1"/>
      <protection locked="0"/>
    </xf>
    <xf numFmtId="49" fontId="40" fillId="0" borderId="34" xfId="0" applyNumberFormat="1" applyFont="1" applyBorder="1" applyAlignment="1" applyProtection="1">
      <alignment horizontal="center" vertical="center"/>
      <protection locked="0"/>
    </xf>
    <xf numFmtId="49" fontId="40" fillId="0" borderId="30" xfId="0" applyNumberFormat="1" applyFont="1" applyBorder="1" applyAlignment="1" applyProtection="1">
      <alignment horizontal="center" vertical="center"/>
      <protection locked="0"/>
    </xf>
    <xf numFmtId="49" fontId="40" fillId="0" borderId="26" xfId="0" applyNumberFormat="1" applyFont="1" applyBorder="1" applyAlignment="1" applyProtection="1">
      <alignment horizontal="center" vertical="center"/>
      <protection locked="0"/>
    </xf>
    <xf numFmtId="49" fontId="40" fillId="0" borderId="18" xfId="0" applyNumberFormat="1" applyFont="1" applyBorder="1" applyAlignment="1" applyProtection="1">
      <alignment horizontal="center" vertical="center"/>
      <protection locked="0"/>
    </xf>
    <xf numFmtId="0" fontId="40" fillId="0" borderId="17" xfId="0" applyFont="1" applyBorder="1" applyAlignment="1" applyProtection="1">
      <alignment vertical="center" shrinkToFit="1"/>
      <protection locked="0"/>
    </xf>
    <xf numFmtId="0" fontId="40" fillId="0" borderId="18" xfId="0" applyFont="1" applyBorder="1" applyAlignment="1" applyProtection="1">
      <alignment vertical="center" shrinkToFit="1"/>
      <protection locked="0"/>
    </xf>
    <xf numFmtId="0" fontId="40" fillId="0" borderId="27" xfId="0" applyFont="1" applyBorder="1" applyAlignment="1" applyProtection="1">
      <alignment vertical="center" shrinkToFit="1"/>
      <protection locked="0"/>
    </xf>
    <xf numFmtId="0" fontId="48" fillId="0" borderId="29" xfId="0" applyFont="1" applyBorder="1" applyAlignment="1" applyProtection="1">
      <alignment vertical="center" shrinkToFit="1"/>
      <protection locked="0"/>
    </xf>
    <xf numFmtId="0" fontId="48" fillId="0" borderId="24" xfId="0" applyFont="1" applyBorder="1" applyAlignment="1" applyProtection="1">
      <alignment vertical="center" shrinkToFit="1"/>
      <protection locked="0"/>
    </xf>
    <xf numFmtId="0" fontId="48" fillId="0" borderId="25" xfId="0" applyFont="1" applyBorder="1" applyAlignment="1" applyProtection="1">
      <alignment vertical="center" shrinkToFit="1"/>
      <protection locked="0"/>
    </xf>
    <xf numFmtId="0" fontId="48" fillId="0" borderId="4" xfId="0" applyFont="1" applyBorder="1">
      <alignment vertical="center"/>
    </xf>
    <xf numFmtId="0" fontId="48" fillId="0" borderId="5" xfId="0" applyFont="1" applyBorder="1">
      <alignment vertical="center"/>
    </xf>
    <xf numFmtId="0" fontId="48" fillId="0" borderId="71" xfId="0" applyFont="1" applyBorder="1">
      <alignment vertical="center"/>
    </xf>
    <xf numFmtId="0" fontId="40" fillId="0" borderId="75" xfId="0" applyFont="1" applyBorder="1" applyAlignment="1">
      <alignment horizontal="center" vertical="center"/>
    </xf>
    <xf numFmtId="0" fontId="40" fillId="0" borderId="24" xfId="0" applyFont="1" applyBorder="1" applyAlignment="1">
      <alignment horizontal="center" vertical="center"/>
    </xf>
    <xf numFmtId="0" fontId="40" fillId="0" borderId="34" xfId="0" applyFont="1" applyBorder="1" applyAlignment="1">
      <alignment horizontal="center" vertical="center"/>
    </xf>
    <xf numFmtId="0" fontId="40" fillId="0" borderId="30" xfId="0" applyFont="1" applyBorder="1" applyAlignment="1">
      <alignment horizontal="center" vertical="center"/>
    </xf>
    <xf numFmtId="0" fontId="40" fillId="0" borderId="37" xfId="0" applyFont="1" applyBorder="1">
      <alignment vertical="center"/>
    </xf>
    <xf numFmtId="0" fontId="40" fillId="0" borderId="11" xfId="0" applyFont="1" applyBorder="1">
      <alignment vertical="center"/>
    </xf>
    <xf numFmtId="0" fontId="2" fillId="0" borderId="3"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lignment vertical="center"/>
    </xf>
    <xf numFmtId="0" fontId="2" fillId="0" borderId="11" xfId="0" applyFont="1" applyBorder="1">
      <alignment vertical="center"/>
    </xf>
    <xf numFmtId="0" fontId="2" fillId="0" borderId="20"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48" fillId="0" borderId="10" xfId="0" applyFont="1" applyBorder="1" applyAlignment="1">
      <alignment horizontal="center" vertical="center" wrapText="1"/>
    </xf>
    <xf numFmtId="0" fontId="48" fillId="0" borderId="11" xfId="0" applyFont="1" applyBorder="1" applyAlignment="1">
      <alignment horizontal="center" vertical="center"/>
    </xf>
    <xf numFmtId="0" fontId="48" fillId="0" borderId="12" xfId="0" applyFont="1" applyBorder="1" applyAlignment="1">
      <alignment horizontal="center" vertical="center"/>
    </xf>
    <xf numFmtId="0" fontId="48" fillId="0" borderId="13" xfId="0" applyFont="1" applyBorder="1" applyAlignment="1">
      <alignment horizontal="center" vertical="center"/>
    </xf>
    <xf numFmtId="0" fontId="48" fillId="0" borderId="7" xfId="0" applyFont="1" applyBorder="1" applyAlignment="1">
      <alignment horizontal="center" vertical="center"/>
    </xf>
    <xf numFmtId="0" fontId="48" fillId="0" borderId="8" xfId="0" applyFont="1" applyBorder="1" applyAlignment="1">
      <alignment horizontal="center" vertical="center"/>
    </xf>
    <xf numFmtId="0" fontId="40"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pplyProtection="1">
      <alignment vertical="center" shrinkToFit="1"/>
      <protection locked="0"/>
    </xf>
    <xf numFmtId="0" fontId="40" fillId="0" borderId="8" xfId="0" applyFont="1" applyBorder="1" applyAlignment="1" applyProtection="1">
      <alignment vertical="center" shrinkToFit="1"/>
      <protection locked="0"/>
    </xf>
    <xf numFmtId="0" fontId="40" fillId="0" borderId="0" xfId="0" applyFont="1" applyAlignment="1" applyProtection="1">
      <alignment vertical="center" shrinkToFit="1"/>
      <protection locked="0"/>
    </xf>
    <xf numFmtId="0" fontId="40" fillId="0" borderId="13" xfId="0" applyFont="1" applyBorder="1" applyAlignment="1" applyProtection="1">
      <alignment vertical="center" shrinkToFit="1"/>
      <protection locked="0"/>
    </xf>
    <xf numFmtId="177" fontId="40" fillId="0" borderId="9" xfId="0" applyNumberFormat="1" applyFont="1" applyBorder="1" applyAlignment="1" applyProtection="1">
      <alignment horizontal="left" vertical="center"/>
      <protection locked="0"/>
    </xf>
    <xf numFmtId="177" fontId="40" fillId="0" borderId="11" xfId="0" applyNumberFormat="1" applyFont="1" applyBorder="1" applyAlignment="1" applyProtection="1">
      <alignment horizontal="left" vertical="center"/>
      <protection locked="0"/>
    </xf>
    <xf numFmtId="0" fontId="40" fillId="0" borderId="26" xfId="0" applyFont="1" applyBorder="1" applyAlignment="1">
      <alignment horizontal="center"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9" fillId="0" borderId="38" xfId="0" applyFont="1" applyBorder="1" applyAlignment="1" applyProtection="1">
      <alignment vertical="center" wrapText="1" shrinkToFit="1"/>
      <protection locked="0"/>
    </xf>
    <xf numFmtId="0" fontId="49" fillId="0" borderId="1" xfId="0" applyFont="1" applyBorder="1" applyAlignment="1" applyProtection="1">
      <alignment vertical="center" wrapText="1" shrinkToFit="1"/>
      <protection locked="0"/>
    </xf>
    <xf numFmtId="0" fontId="49" fillId="0" borderId="8" xfId="0" applyFont="1" applyBorder="1" applyAlignment="1" applyProtection="1">
      <alignment vertical="center" wrapText="1" shrinkToFit="1"/>
      <protection locked="0"/>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0" xfId="0" applyFont="1" applyAlignment="1">
      <alignment horizontal="center" vertical="center"/>
    </xf>
    <xf numFmtId="0" fontId="40" fillId="0" borderId="13"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49" fontId="49" fillId="0" borderId="41" xfId="0" applyNumberFormat="1" applyFont="1" applyBorder="1" applyAlignment="1" applyProtection="1">
      <alignment horizontal="left" vertical="center" wrapText="1" indent="1"/>
      <protection locked="0"/>
    </xf>
    <xf numFmtId="0" fontId="48" fillId="0" borderId="40" xfId="0" applyFont="1" applyBorder="1">
      <alignment vertical="center"/>
    </xf>
    <xf numFmtId="0" fontId="48" fillId="0" borderId="41" xfId="0" applyFont="1" applyBorder="1">
      <alignment vertical="center"/>
    </xf>
    <xf numFmtId="0" fontId="40" fillId="0" borderId="30" xfId="0" applyFont="1" applyBorder="1" applyAlignment="1" applyProtection="1">
      <alignment horizontal="center" vertical="center"/>
      <protection locked="0"/>
    </xf>
    <xf numFmtId="0" fontId="40" fillId="0" borderId="24" xfId="0" applyFont="1" applyBorder="1" applyAlignment="1" applyProtection="1">
      <alignment horizontal="center" vertical="center"/>
      <protection locked="0"/>
    </xf>
    <xf numFmtId="0" fontId="40" fillId="0" borderId="3" xfId="0" applyFont="1" applyBorder="1">
      <alignment vertical="center"/>
    </xf>
    <xf numFmtId="0" fontId="40" fillId="0" borderId="22" xfId="0" applyFont="1" applyBorder="1" applyAlignment="1">
      <alignment horizontal="center" vertical="center"/>
    </xf>
    <xf numFmtId="0" fontId="40" fillId="0" borderId="7" xfId="0" applyFont="1" applyBorder="1" applyAlignment="1" applyProtection="1">
      <alignment horizontal="left" vertical="center" indent="1" shrinkToFit="1"/>
      <protection locked="0"/>
    </xf>
    <xf numFmtId="0" fontId="40" fillId="0" borderId="1" xfId="0" applyFont="1" applyBorder="1" applyAlignment="1" applyProtection="1">
      <alignment horizontal="left" vertical="center" indent="1" shrinkToFit="1"/>
      <protection locked="0"/>
    </xf>
    <xf numFmtId="0" fontId="19" fillId="0" borderId="1" xfId="0" applyFont="1" applyBorder="1" applyAlignment="1" applyProtection="1">
      <alignment horizontal="left" vertical="center" indent="1" shrinkToFit="1"/>
      <protection locked="0"/>
    </xf>
    <xf numFmtId="0" fontId="19" fillId="0" borderId="76" xfId="0" applyFont="1" applyBorder="1" applyAlignment="1" applyProtection="1">
      <alignment horizontal="left" vertical="center" indent="1" shrinkToFit="1"/>
      <protection locked="0"/>
    </xf>
    <xf numFmtId="0" fontId="2" fillId="0" borderId="15" xfId="0" applyFont="1" applyBorder="1" applyAlignment="1">
      <alignment horizontal="left" vertical="center" indent="1" shrinkToFit="1"/>
    </xf>
    <xf numFmtId="0" fontId="2" fillId="0" borderId="16"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9" xfId="0" applyFont="1" applyBorder="1" applyAlignment="1">
      <alignment horizontal="righ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0" fillId="0" borderId="10" xfId="0" applyFont="1" applyBorder="1" applyAlignment="1">
      <alignment horizontal="center" vertical="center" textRotation="255"/>
    </xf>
    <xf numFmtId="0" fontId="40" fillId="0" borderId="12" xfId="0" applyFont="1" applyBorder="1" applyAlignment="1">
      <alignment horizontal="center" vertical="center" textRotation="255"/>
    </xf>
    <xf numFmtId="0" fontId="40" fillId="0" borderId="7" xfId="0" applyFont="1" applyBorder="1" applyAlignment="1">
      <alignment horizontal="center" vertical="center" textRotation="255"/>
    </xf>
    <xf numFmtId="0" fontId="2" fillId="0" borderId="0" xfId="0" applyFont="1" applyAlignment="1">
      <alignment horizontal="left" vertical="center"/>
    </xf>
    <xf numFmtId="177" fontId="40" fillId="0" borderId="9" xfId="0" applyNumberFormat="1" applyFont="1" applyBorder="1" applyAlignment="1">
      <alignment horizontal="left" vertical="center"/>
    </xf>
    <xf numFmtId="177" fontId="40" fillId="0" borderId="11" xfId="0" applyNumberFormat="1" applyFont="1" applyBorder="1" applyAlignment="1">
      <alignment horizontal="left" vertical="center"/>
    </xf>
    <xf numFmtId="0" fontId="2" fillId="0" borderId="9" xfId="0" applyFont="1" applyBorder="1" applyAlignment="1" applyProtection="1">
      <alignment horizontal="center" vertical="center"/>
      <protection locked="0"/>
    </xf>
    <xf numFmtId="0" fontId="44" fillId="0" borderId="0" xfId="0" applyFont="1" applyAlignment="1">
      <alignment horizontal="right" vertical="center" wrapText="1"/>
    </xf>
    <xf numFmtId="0" fontId="44" fillId="0" borderId="0" xfId="0" applyFont="1" applyAlignment="1">
      <alignment horizontal="center" vertical="center" wrapText="1"/>
    </xf>
    <xf numFmtId="0" fontId="50" fillId="0" borderId="4" xfId="0" applyFont="1" applyBorder="1" applyAlignment="1">
      <alignment vertical="center" wrapText="1"/>
    </xf>
    <xf numFmtId="0" fontId="50" fillId="0" borderId="5" xfId="0" applyFont="1" applyBorder="1" applyAlignment="1">
      <alignment vertical="center" wrapText="1"/>
    </xf>
    <xf numFmtId="0" fontId="50" fillId="0" borderId="71" xfId="0" applyFont="1" applyBorder="1" applyAlignment="1">
      <alignment vertical="center" wrapText="1"/>
    </xf>
    <xf numFmtId="0" fontId="40" fillId="0" borderId="4" xfId="0" applyFont="1" applyBorder="1">
      <alignment vertical="center"/>
    </xf>
    <xf numFmtId="0" fontId="40" fillId="0" borderId="5" xfId="0" applyFont="1" applyBorder="1">
      <alignment vertical="center"/>
    </xf>
    <xf numFmtId="0" fontId="40" fillId="0" borderId="71" xfId="0" applyFont="1" applyBorder="1">
      <alignment vertical="center"/>
    </xf>
    <xf numFmtId="0" fontId="6" fillId="5" borderId="0" xfId="0" applyFont="1" applyFill="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40" fillId="0" borderId="10"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0" xfId="0" applyFont="1" applyAlignment="1">
      <alignment horizontal="center" vertical="center" wrapText="1"/>
    </xf>
    <xf numFmtId="0" fontId="40" fillId="0" borderId="13"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8" xfId="0" applyFont="1" applyBorder="1" applyAlignment="1">
      <alignment horizontal="center" vertical="center" wrapText="1"/>
    </xf>
    <xf numFmtId="0" fontId="0" fillId="0" borderId="0" xfId="0" applyAlignment="1">
      <alignment vertical="center" wrapText="1"/>
    </xf>
    <xf numFmtId="0" fontId="44" fillId="0" borderId="13" xfId="0" applyFont="1" applyBorder="1" applyAlignment="1">
      <alignment vertical="center" wrapText="1"/>
    </xf>
    <xf numFmtId="0" fontId="0" fillId="0" borderId="13" xfId="0" applyBorder="1" applyAlignment="1">
      <alignment vertical="center" wrapText="1"/>
    </xf>
    <xf numFmtId="0" fontId="42" fillId="0" borderId="0" xfId="0" applyFont="1" applyAlignment="1">
      <alignment horizontal="right" vertical="center" wrapText="1"/>
    </xf>
    <xf numFmtId="0" fontId="46" fillId="0" borderId="0" xfId="0" applyFont="1" applyAlignment="1">
      <alignment horizontal="right" vertical="center" wrapText="1"/>
    </xf>
    <xf numFmtId="0" fontId="52" fillId="0" borderId="0" xfId="0" applyFont="1" applyAlignment="1">
      <alignment horizontal="right" vertical="center" wrapText="1"/>
    </xf>
    <xf numFmtId="0" fontId="51" fillId="0" borderId="0" xfId="0" applyFont="1" applyAlignment="1">
      <alignment horizontal="right" vertical="center" wrapText="1"/>
    </xf>
    <xf numFmtId="0" fontId="44" fillId="0" borderId="0" xfId="0" applyFont="1" applyAlignment="1">
      <alignment vertical="center" wrapText="1"/>
    </xf>
    <xf numFmtId="0" fontId="44" fillId="0" borderId="13" xfId="0" applyFont="1" applyBorder="1" applyAlignment="1">
      <alignment horizontal="right" vertical="center" wrapTex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38" fontId="14" fillId="0" borderId="3" xfId="0" applyNumberFormat="1" applyFont="1" applyBorder="1" applyAlignment="1" applyProtection="1">
      <alignment horizontal="center" vertical="center"/>
      <protection locked="0"/>
    </xf>
    <xf numFmtId="38" fontId="14" fillId="0" borderId="60" xfId="0" applyNumberFormat="1" applyFont="1" applyBorder="1" applyAlignment="1" applyProtection="1">
      <alignment horizontal="center" vertical="center"/>
      <protection locked="0"/>
    </xf>
    <xf numFmtId="38" fontId="14" fillId="0" borderId="32" xfId="0" applyNumberFormat="1" applyFont="1" applyBorder="1" applyAlignment="1" applyProtection="1">
      <alignment horizontal="center" vertical="center"/>
      <protection locked="0"/>
    </xf>
    <xf numFmtId="0" fontId="34"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pplyProtection="1">
      <alignment vertical="center" shrinkToFit="1"/>
      <protection locked="0"/>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2" xfId="0" applyFont="1" applyBorder="1" applyAlignment="1">
      <alignment horizontal="center" vertical="center"/>
    </xf>
    <xf numFmtId="0" fontId="14" fillId="0" borderId="12" xfId="0" applyFont="1" applyBorder="1" applyAlignment="1">
      <alignment horizontal="center" vertical="center" shrinkToFit="1"/>
    </xf>
    <xf numFmtId="0" fontId="14" fillId="0" borderId="0" xfId="0" applyFont="1" applyAlignment="1">
      <alignment horizontal="center" vertical="center" shrinkToFit="1"/>
    </xf>
    <xf numFmtId="0" fontId="14" fillId="0" borderId="13" xfId="0" applyFont="1" applyBorder="1" applyAlignment="1">
      <alignment horizontal="center" vertical="center" shrinkToFit="1"/>
    </xf>
    <xf numFmtId="0" fontId="14" fillId="0" borderId="60" xfId="0" applyFont="1" applyBorder="1" applyAlignment="1">
      <alignment horizontal="center" vertical="center" wrapText="1"/>
    </xf>
    <xf numFmtId="0" fontId="37" fillId="0" borderId="3" xfId="0" applyFont="1" applyBorder="1" applyAlignment="1">
      <alignment vertical="center" wrapText="1"/>
    </xf>
    <xf numFmtId="0" fontId="37" fillId="0" borderId="60" xfId="0" applyFont="1" applyBorder="1" applyAlignment="1">
      <alignment vertical="center" wrapText="1"/>
    </xf>
    <xf numFmtId="0" fontId="14" fillId="0" borderId="10" xfId="0" applyFont="1" applyBorder="1" applyProtection="1">
      <alignment vertical="center"/>
      <protection locked="0"/>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2" xfId="0" applyBorder="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7" xfId="0" applyBorder="1" applyProtection="1">
      <alignment vertical="center"/>
      <protection locked="0"/>
    </xf>
    <xf numFmtId="0" fontId="0" fillId="0" borderId="1" xfId="0" applyBorder="1" applyProtection="1">
      <alignment vertical="center"/>
      <protection locked="0"/>
    </xf>
    <xf numFmtId="0" fontId="0" fillId="0" borderId="8" xfId="0" applyBorder="1" applyProtection="1">
      <alignment vertical="center"/>
      <protection locked="0"/>
    </xf>
    <xf numFmtId="0" fontId="0" fillId="0" borderId="0" xfId="0" applyAlignment="1">
      <alignment horizontal="right" vertical="center" wrapText="1"/>
    </xf>
    <xf numFmtId="0" fontId="42" fillId="0" borderId="0" xfId="0" applyFont="1" applyAlignment="1">
      <alignment horizontal="right" wrapText="1"/>
    </xf>
    <xf numFmtId="0" fontId="44" fillId="0" borderId="13" xfId="0" applyFont="1" applyBorder="1" applyAlignment="1">
      <alignment horizontal="center" vertical="center" wrapText="1"/>
    </xf>
    <xf numFmtId="0" fontId="44" fillId="0" borderId="0" xfId="0" applyFont="1" applyAlignment="1">
      <alignment horizontal="right" wrapText="1"/>
    </xf>
    <xf numFmtId="0" fontId="44" fillId="0" borderId="13" xfId="0" applyFont="1" applyBorder="1" applyAlignment="1">
      <alignment horizontal="left" vertical="center" wrapText="1"/>
    </xf>
    <xf numFmtId="0" fontId="44" fillId="0" borderId="0" xfId="0" applyFont="1" applyAlignment="1">
      <alignment horizontal="right" vertical="top" wrapText="1"/>
    </xf>
    <xf numFmtId="0" fontId="23" fillId="0" borderId="0" xfId="0" applyFont="1" applyAlignment="1">
      <alignment horizontal="center" vertical="center"/>
    </xf>
    <xf numFmtId="0" fontId="24" fillId="0" borderId="0" xfId="0" applyFont="1" applyAlignment="1">
      <alignment horizontal="center" vertical="center"/>
    </xf>
    <xf numFmtId="0" fontId="41" fillId="0" borderId="0" xfId="0" applyFont="1">
      <alignment vertical="center"/>
    </xf>
    <xf numFmtId="0" fontId="39" fillId="0" borderId="0" xfId="0" applyFont="1" applyProtection="1">
      <alignment vertical="center"/>
      <protection locked="0"/>
    </xf>
    <xf numFmtId="0" fontId="24" fillId="0" borderId="1" xfId="0" applyFont="1" applyBorder="1" applyAlignment="1">
      <alignment horizontal="center" vertical="center"/>
    </xf>
    <xf numFmtId="0" fontId="24" fillId="0" borderId="1" xfId="0" applyFont="1" applyBorder="1">
      <alignment vertical="center"/>
    </xf>
    <xf numFmtId="0" fontId="24" fillId="0" borderId="0" xfId="0" applyFont="1">
      <alignment vertical="center"/>
    </xf>
    <xf numFmtId="0" fontId="24" fillId="0" borderId="2" xfId="0" applyFont="1" applyBorder="1" applyAlignment="1">
      <alignment horizontal="center" vertical="center"/>
    </xf>
    <xf numFmtId="0" fontId="24" fillId="0" borderId="4"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179" fontId="24" fillId="0" borderId="4" xfId="0" applyNumberFormat="1" applyFont="1" applyBorder="1" applyAlignment="1" applyProtection="1">
      <alignment horizontal="left" vertical="center" indent="1"/>
      <protection locked="0"/>
    </xf>
    <xf numFmtId="179" fontId="24" fillId="0" borderId="5" xfId="0" applyNumberFormat="1" applyFont="1" applyBorder="1" applyAlignment="1" applyProtection="1">
      <alignment horizontal="left" vertical="center" indent="1"/>
      <protection locked="0"/>
    </xf>
    <xf numFmtId="179" fontId="24" fillId="0" borderId="6" xfId="0" applyNumberFormat="1" applyFont="1" applyBorder="1" applyAlignment="1" applyProtection="1">
      <alignment horizontal="left" vertical="center" indent="1"/>
      <protection locked="0"/>
    </xf>
    <xf numFmtId="0" fontId="8" fillId="0" borderId="0" xfId="0" applyFont="1" applyAlignment="1">
      <alignment horizontal="center" vertical="center"/>
    </xf>
    <xf numFmtId="0" fontId="20" fillId="0" borderId="0" xfId="0" applyFont="1" applyAlignment="1">
      <alignment horizontal="center" vertical="center"/>
    </xf>
    <xf numFmtId="0" fontId="26" fillId="0" borderId="0" xfId="0" applyFont="1" applyAlignment="1">
      <alignment horizontal="center" vertical="center" wrapText="1"/>
    </xf>
    <xf numFmtId="0" fontId="28" fillId="2" borderId="0" xfId="0" applyFont="1" applyFill="1" applyAlignment="1">
      <alignment horizontal="center" vertical="center" wrapText="1"/>
    </xf>
    <xf numFmtId="0" fontId="27" fillId="4" borderId="10"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30" fillId="0" borderId="10" xfId="0" applyFont="1" applyBorder="1" applyAlignment="1">
      <alignment vertical="center" wrapText="1"/>
    </xf>
    <xf numFmtId="0" fontId="30" fillId="0" borderId="9" xfId="0" applyFont="1" applyBorder="1" applyAlignment="1">
      <alignmen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 xfId="0" applyFont="1" applyBorder="1" applyAlignment="1">
      <alignment horizontal="center" vertical="center" wrapText="1"/>
    </xf>
    <xf numFmtId="0" fontId="27" fillId="4" borderId="9" xfId="0" applyFont="1" applyFill="1" applyBorder="1" applyAlignment="1">
      <alignment vertical="center" wrapText="1"/>
    </xf>
    <xf numFmtId="0" fontId="27" fillId="4" borderId="11" xfId="0" applyFont="1" applyFill="1" applyBorder="1" applyAlignment="1">
      <alignment vertical="center" wrapText="1"/>
    </xf>
    <xf numFmtId="0" fontId="27" fillId="4" borderId="12"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0" xfId="0" applyFont="1" applyFill="1" applyAlignment="1">
      <alignment vertical="center" wrapText="1"/>
    </xf>
    <xf numFmtId="0" fontId="27" fillId="4" borderId="13" xfId="0" applyFont="1" applyFill="1" applyBorder="1" applyAlignment="1">
      <alignment vertical="center" wrapText="1"/>
    </xf>
    <xf numFmtId="0" fontId="27" fillId="4" borderId="1" xfId="0" applyFont="1" applyFill="1" applyBorder="1" applyAlignment="1">
      <alignment vertical="center" wrapText="1"/>
    </xf>
    <xf numFmtId="0" fontId="27" fillId="4" borderId="8" xfId="0" applyFont="1" applyFill="1" applyBorder="1" applyAlignment="1">
      <alignment vertical="center" wrapText="1"/>
    </xf>
    <xf numFmtId="0" fontId="27" fillId="4" borderId="10" xfId="0" applyFont="1" applyFill="1" applyBorder="1" applyAlignment="1">
      <alignment horizontal="left" vertical="center" wrapText="1" indent="2"/>
    </xf>
    <xf numFmtId="0" fontId="27" fillId="4" borderId="9" xfId="0" applyFont="1" applyFill="1" applyBorder="1" applyAlignment="1">
      <alignment horizontal="left" vertical="center" wrapText="1" indent="2"/>
    </xf>
    <xf numFmtId="0" fontId="27" fillId="4" borderId="11" xfId="0" applyFont="1" applyFill="1" applyBorder="1" applyAlignment="1">
      <alignment horizontal="left" vertical="center" wrapText="1" indent="2"/>
    </xf>
    <xf numFmtId="0" fontId="27" fillId="4" borderId="12" xfId="0" applyFont="1" applyFill="1" applyBorder="1" applyAlignment="1">
      <alignment horizontal="left" vertical="center" wrapText="1" indent="2"/>
    </xf>
    <xf numFmtId="0" fontId="27" fillId="4" borderId="0" xfId="0" applyFont="1" applyFill="1" applyAlignment="1">
      <alignment horizontal="left" vertical="center" wrapText="1" indent="2"/>
    </xf>
    <xf numFmtId="0" fontId="27" fillId="4" borderId="13" xfId="0" applyFont="1" applyFill="1" applyBorder="1" applyAlignment="1">
      <alignment horizontal="left" vertical="center" wrapText="1" indent="2"/>
    </xf>
    <xf numFmtId="0" fontId="27" fillId="4" borderId="7" xfId="0" applyFont="1" applyFill="1" applyBorder="1" applyAlignment="1">
      <alignment horizontal="left" vertical="center" wrapText="1" indent="2"/>
    </xf>
    <xf numFmtId="0" fontId="27" fillId="4" borderId="1" xfId="0" applyFont="1" applyFill="1" applyBorder="1" applyAlignment="1">
      <alignment horizontal="left" vertical="center" wrapText="1" indent="2"/>
    </xf>
    <xf numFmtId="0" fontId="27" fillId="4" borderId="8" xfId="0" applyFont="1" applyFill="1" applyBorder="1" applyAlignment="1">
      <alignment horizontal="left" vertical="center" wrapText="1" indent="2"/>
    </xf>
    <xf numFmtId="0" fontId="27" fillId="4" borderId="13"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6" borderId="10"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7" fillId="5" borderId="45" xfId="0" applyFont="1" applyFill="1" applyBorder="1" applyAlignment="1">
      <alignment horizontal="center" vertical="center" wrapText="1"/>
    </xf>
    <xf numFmtId="0" fontId="27" fillId="5" borderId="46" xfId="0" applyFont="1" applyFill="1" applyBorder="1" applyAlignment="1">
      <alignment horizontal="center" vertical="center" wrapText="1"/>
    </xf>
    <xf numFmtId="0" fontId="27" fillId="5" borderId="50"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51" xfId="0" applyFont="1" applyFill="1" applyBorder="1" applyAlignment="1">
      <alignment horizontal="center" vertical="center" wrapText="1"/>
    </xf>
    <xf numFmtId="0" fontId="27" fillId="5" borderId="54" xfId="0" applyFont="1" applyFill="1" applyBorder="1" applyAlignment="1">
      <alignment vertical="center" wrapText="1"/>
    </xf>
    <xf numFmtId="0" fontId="27" fillId="5" borderId="55" xfId="0" applyFont="1" applyFill="1" applyBorder="1" applyAlignment="1">
      <alignment vertical="center" wrapText="1"/>
    </xf>
    <xf numFmtId="0" fontId="27" fillId="5" borderId="56" xfId="0" applyFont="1" applyFill="1" applyBorder="1" applyAlignment="1">
      <alignment vertical="center" wrapText="1"/>
    </xf>
    <xf numFmtId="0" fontId="27" fillId="6" borderId="47" xfId="0" applyFont="1" applyFill="1" applyBorder="1" applyAlignment="1">
      <alignment horizontal="center" vertical="center" wrapText="1"/>
    </xf>
    <xf numFmtId="0" fontId="27" fillId="6" borderId="48" xfId="0" applyFont="1" applyFill="1" applyBorder="1" applyAlignment="1">
      <alignment horizontal="center" vertical="center" wrapText="1"/>
    </xf>
    <xf numFmtId="0" fontId="27" fillId="6" borderId="49" xfId="0" applyFont="1" applyFill="1" applyBorder="1" applyAlignment="1">
      <alignment horizontal="center" vertical="center" wrapText="1"/>
    </xf>
    <xf numFmtId="0" fontId="27" fillId="6" borderId="52"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53" xfId="0" applyFont="1" applyFill="1" applyBorder="1" applyAlignment="1">
      <alignment horizontal="center" vertical="center" wrapText="1"/>
    </xf>
    <xf numFmtId="0" fontId="27" fillId="6" borderId="57" xfId="0" applyFont="1" applyFill="1" applyBorder="1" applyAlignment="1">
      <alignment horizontal="center" vertical="center" wrapText="1"/>
    </xf>
    <xf numFmtId="0" fontId="27" fillId="6" borderId="58" xfId="0" applyFont="1" applyFill="1" applyBorder="1" applyAlignment="1">
      <alignment horizontal="center" vertical="center" wrapText="1"/>
    </xf>
    <xf numFmtId="0" fontId="27" fillId="6" borderId="59" xfId="0" applyFont="1" applyFill="1" applyBorder="1" applyAlignment="1">
      <alignment horizontal="center" vertical="center" wrapText="1"/>
    </xf>
    <xf numFmtId="0" fontId="27" fillId="5" borderId="45" xfId="0" applyFont="1" applyFill="1" applyBorder="1" applyAlignment="1">
      <alignment vertical="center" wrapText="1"/>
    </xf>
    <xf numFmtId="0" fontId="27" fillId="5" borderId="46" xfId="0" applyFont="1" applyFill="1" applyBorder="1" applyAlignment="1">
      <alignment vertical="center" wrapText="1"/>
    </xf>
    <xf numFmtId="0" fontId="27" fillId="5" borderId="50" xfId="0" applyFont="1" applyFill="1" applyBorder="1" applyAlignment="1">
      <alignment vertical="center" wrapText="1"/>
    </xf>
    <xf numFmtId="0" fontId="27" fillId="5" borderId="0" xfId="0" applyFont="1" applyFill="1" applyAlignment="1">
      <alignment vertical="center" wrapText="1"/>
    </xf>
    <xf numFmtId="0" fontId="27" fillId="5" borderId="51" xfId="0" applyFont="1" applyFill="1" applyBorder="1" applyAlignment="1">
      <alignment vertical="center" wrapText="1"/>
    </xf>
  </cellXfs>
  <cellStyles count="1">
    <cellStyle name="標準" xfId="0" builtinId="0"/>
  </cellStyles>
  <dxfs count="23">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ont>
        <color rgb="FFFF0066"/>
      </font>
      <border>
        <left style="thin">
          <color rgb="FFFF0066"/>
        </left>
        <right style="thin">
          <color rgb="FFFF0066"/>
        </right>
        <top style="thin">
          <color rgb="FFFF0066"/>
        </top>
        <bottom style="thin">
          <color rgb="FFFF0066"/>
        </bottom>
        <vertical/>
        <horizontal/>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0066"/>
      <color rgb="FFCCFFFF"/>
      <color rgb="FFFFFF99"/>
      <color rgb="FFFFFFCC"/>
      <color rgb="FFFF3399"/>
      <color rgb="FF0033CC"/>
      <color rgb="FFFF5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181985</xdr:colOff>
      <xdr:row>3</xdr:row>
      <xdr:rowOff>133350</xdr:rowOff>
    </xdr:from>
    <xdr:to>
      <xdr:col>7</xdr:col>
      <xdr:colOff>76201</xdr:colOff>
      <xdr:row>8</xdr:row>
      <xdr:rowOff>76199</xdr:rowOff>
    </xdr:to>
    <xdr:pic>
      <xdr:nvPicPr>
        <xdr:cNvPr id="3" name="図 2" descr="聴診器を持った医師">
          <a:extLst>
            <a:ext uri="{FF2B5EF4-FFF2-40B4-BE49-F238E27FC236}">
              <a16:creationId xmlns:a16="http://schemas.microsoft.com/office/drawing/2014/main" id="{5C9B60F4-B82A-3573-D1FB-6F267A9CCC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850" t="4589" r="26825" b="27096"/>
        <a:stretch/>
      </xdr:blipFill>
      <xdr:spPr>
        <a:xfrm>
          <a:off x="2353685" y="933450"/>
          <a:ext cx="961016" cy="1276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476250</xdr:colOff>
      <xdr:row>103</xdr:row>
      <xdr:rowOff>19050</xdr:rowOff>
    </xdr:from>
    <xdr:to>
      <xdr:col>48</xdr:col>
      <xdr:colOff>514350</xdr:colOff>
      <xdr:row>109</xdr:row>
      <xdr:rowOff>76200</xdr:rowOff>
    </xdr:to>
    <xdr:sp macro="" textlink="">
      <xdr:nvSpPr>
        <xdr:cNvPr id="2" name="吹き出し: 角を丸めた四角形 1">
          <a:extLst>
            <a:ext uri="{FF2B5EF4-FFF2-40B4-BE49-F238E27FC236}">
              <a16:creationId xmlns:a16="http://schemas.microsoft.com/office/drawing/2014/main" id="{8E2A9CD9-B8CA-266A-944C-A26B720C57D3}"/>
            </a:ext>
          </a:extLst>
        </xdr:cNvPr>
        <xdr:cNvSpPr/>
      </xdr:nvSpPr>
      <xdr:spPr>
        <a:xfrm>
          <a:off x="9658350" y="20383500"/>
          <a:ext cx="2324100" cy="1352550"/>
        </a:xfrm>
        <a:prstGeom prst="wedgeRoundRectCallout">
          <a:avLst>
            <a:gd name="adj1" fmla="val -65644"/>
            <a:gd name="adj2" fmla="val -46161"/>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「訪問看護ステーションを協力施設として申請、指導者は提携する医療機関の医師」とする場合、臨地実習を希望する施設には、申請する訪問看護ステーションのみ記入してください。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6</xdr:row>
      <xdr:rowOff>0</xdr:rowOff>
    </xdr:from>
    <xdr:to>
      <xdr:col>9</xdr:col>
      <xdr:colOff>0</xdr:colOff>
      <xdr:row>9</xdr:row>
      <xdr:rowOff>0</xdr:rowOff>
    </xdr:to>
    <xdr:cxnSp macro="">
      <xdr:nvCxnSpPr>
        <xdr:cNvPr id="2" name="直線矢印コネクタ 1">
          <a:extLst>
            <a:ext uri="{FF2B5EF4-FFF2-40B4-BE49-F238E27FC236}">
              <a16:creationId xmlns:a16="http://schemas.microsoft.com/office/drawing/2014/main" id="{3DADC760-B71F-4A5A-AA0E-BFF8E1A3761B}"/>
            </a:ext>
          </a:extLst>
        </xdr:cNvPr>
        <xdr:cNvCxnSpPr/>
      </xdr:nvCxnSpPr>
      <xdr:spPr>
        <a:xfrm>
          <a:off x="17145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6</xdr:row>
      <xdr:rowOff>0</xdr:rowOff>
    </xdr:from>
    <xdr:to>
      <xdr:col>32</xdr:col>
      <xdr:colOff>0</xdr:colOff>
      <xdr:row>9</xdr:row>
      <xdr:rowOff>0</xdr:rowOff>
    </xdr:to>
    <xdr:cxnSp macro="">
      <xdr:nvCxnSpPr>
        <xdr:cNvPr id="3" name="直線矢印コネクタ 2">
          <a:extLst>
            <a:ext uri="{FF2B5EF4-FFF2-40B4-BE49-F238E27FC236}">
              <a16:creationId xmlns:a16="http://schemas.microsoft.com/office/drawing/2014/main" id="{90050A44-50BC-473D-B525-752B47E48AA2}"/>
            </a:ext>
          </a:extLst>
        </xdr:cNvPr>
        <xdr:cNvCxnSpPr/>
      </xdr:nvCxnSpPr>
      <xdr:spPr>
        <a:xfrm>
          <a:off x="60960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12</xdr:row>
      <xdr:rowOff>0</xdr:rowOff>
    </xdr:from>
    <xdr:to>
      <xdr:col>27</xdr:col>
      <xdr:colOff>0</xdr:colOff>
      <xdr:row>38</xdr:row>
      <xdr:rowOff>180975</xdr:rowOff>
    </xdr:to>
    <xdr:cxnSp macro="">
      <xdr:nvCxnSpPr>
        <xdr:cNvPr id="4" name="直線矢印コネクタ 3">
          <a:extLst>
            <a:ext uri="{FF2B5EF4-FFF2-40B4-BE49-F238E27FC236}">
              <a16:creationId xmlns:a16="http://schemas.microsoft.com/office/drawing/2014/main" id="{55D590BC-517D-49EB-A08C-5A298C1579C9}"/>
            </a:ext>
          </a:extLst>
        </xdr:cNvPr>
        <xdr:cNvCxnSpPr/>
      </xdr:nvCxnSpPr>
      <xdr:spPr>
        <a:xfrm>
          <a:off x="5143500" y="2476500"/>
          <a:ext cx="0" cy="5133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30</xdr:row>
      <xdr:rowOff>0</xdr:rowOff>
    </xdr:from>
    <xdr:to>
      <xdr:col>16</xdr:col>
      <xdr:colOff>0</xdr:colOff>
      <xdr:row>32</xdr:row>
      <xdr:rowOff>0</xdr:rowOff>
    </xdr:to>
    <xdr:cxnSp macro="">
      <xdr:nvCxnSpPr>
        <xdr:cNvPr id="5" name="直線矢印コネクタ 4">
          <a:extLst>
            <a:ext uri="{FF2B5EF4-FFF2-40B4-BE49-F238E27FC236}">
              <a16:creationId xmlns:a16="http://schemas.microsoft.com/office/drawing/2014/main" id="{747F4744-ABE0-40CD-B8F8-BF03C5067D81}"/>
            </a:ext>
          </a:extLst>
        </xdr:cNvPr>
        <xdr:cNvCxnSpPr/>
      </xdr:nvCxnSpPr>
      <xdr:spPr>
        <a:xfrm>
          <a:off x="3048000" y="5905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19</xdr:row>
      <xdr:rowOff>0</xdr:rowOff>
    </xdr:from>
    <xdr:to>
      <xdr:col>14</xdr:col>
      <xdr:colOff>0</xdr:colOff>
      <xdr:row>21</xdr:row>
      <xdr:rowOff>0</xdr:rowOff>
    </xdr:to>
    <xdr:cxnSp macro="">
      <xdr:nvCxnSpPr>
        <xdr:cNvPr id="6" name="直線矢印コネクタ 5">
          <a:extLst>
            <a:ext uri="{FF2B5EF4-FFF2-40B4-BE49-F238E27FC236}">
              <a16:creationId xmlns:a16="http://schemas.microsoft.com/office/drawing/2014/main" id="{E4990826-9ED3-4C43-8C17-E34A61875188}"/>
            </a:ext>
          </a:extLst>
        </xdr:cNvPr>
        <xdr:cNvCxnSpPr/>
      </xdr:nvCxnSpPr>
      <xdr:spPr>
        <a:xfrm>
          <a:off x="2667000" y="3810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19</xdr:row>
      <xdr:rowOff>0</xdr:rowOff>
    </xdr:from>
    <xdr:to>
      <xdr:col>2</xdr:col>
      <xdr:colOff>0</xdr:colOff>
      <xdr:row>38</xdr:row>
      <xdr:rowOff>161925</xdr:rowOff>
    </xdr:to>
    <xdr:cxnSp macro="">
      <xdr:nvCxnSpPr>
        <xdr:cNvPr id="7" name="直線矢印コネクタ 6">
          <a:extLst>
            <a:ext uri="{FF2B5EF4-FFF2-40B4-BE49-F238E27FC236}">
              <a16:creationId xmlns:a16="http://schemas.microsoft.com/office/drawing/2014/main" id="{2FA00090-EEAF-4C61-98C5-B2AA163E997F}"/>
            </a:ext>
          </a:extLst>
        </xdr:cNvPr>
        <xdr:cNvCxnSpPr/>
      </xdr:nvCxnSpPr>
      <xdr:spPr>
        <a:xfrm>
          <a:off x="381000" y="3810000"/>
          <a:ext cx="0" cy="37814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25</xdr:row>
      <xdr:rowOff>0</xdr:rowOff>
    </xdr:from>
    <xdr:to>
      <xdr:col>14</xdr:col>
      <xdr:colOff>0</xdr:colOff>
      <xdr:row>27</xdr:row>
      <xdr:rowOff>0</xdr:rowOff>
    </xdr:to>
    <xdr:cxnSp macro="">
      <xdr:nvCxnSpPr>
        <xdr:cNvPr id="8" name="直線矢印コネクタ 7">
          <a:extLst>
            <a:ext uri="{FF2B5EF4-FFF2-40B4-BE49-F238E27FC236}">
              <a16:creationId xmlns:a16="http://schemas.microsoft.com/office/drawing/2014/main" id="{C77F5D29-FD22-42C9-9CCD-930621FB56A3}"/>
            </a:ext>
          </a:extLst>
        </xdr:cNvPr>
        <xdr:cNvCxnSpPr/>
      </xdr:nvCxnSpPr>
      <xdr:spPr>
        <a:xfrm>
          <a:off x="2667000" y="4953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26</xdr:row>
      <xdr:rowOff>0</xdr:rowOff>
    </xdr:from>
    <xdr:to>
      <xdr:col>5</xdr:col>
      <xdr:colOff>0</xdr:colOff>
      <xdr:row>26</xdr:row>
      <xdr:rowOff>0</xdr:rowOff>
    </xdr:to>
    <xdr:cxnSp macro="">
      <xdr:nvCxnSpPr>
        <xdr:cNvPr id="9" name="直線矢印コネクタ 8">
          <a:extLst>
            <a:ext uri="{FF2B5EF4-FFF2-40B4-BE49-F238E27FC236}">
              <a16:creationId xmlns:a16="http://schemas.microsoft.com/office/drawing/2014/main" id="{50AD46CE-1BA1-4734-BB4B-62747C694982}"/>
            </a:ext>
          </a:extLst>
        </xdr:cNvPr>
        <xdr:cNvCxnSpPr/>
      </xdr:nvCxnSpPr>
      <xdr:spPr>
        <a:xfrm flipH="1">
          <a:off x="390525" y="5143500"/>
          <a:ext cx="56197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36</xdr:row>
      <xdr:rowOff>0</xdr:rowOff>
    </xdr:from>
    <xdr:to>
      <xdr:col>12</xdr:col>
      <xdr:colOff>1</xdr:colOff>
      <xdr:row>38</xdr:row>
      <xdr:rowOff>180975</xdr:rowOff>
    </xdr:to>
    <xdr:cxnSp macro="">
      <xdr:nvCxnSpPr>
        <xdr:cNvPr id="10" name="直線矢印コネクタ 9">
          <a:extLst>
            <a:ext uri="{FF2B5EF4-FFF2-40B4-BE49-F238E27FC236}">
              <a16:creationId xmlns:a16="http://schemas.microsoft.com/office/drawing/2014/main" id="{D24BAECB-71A7-4A50-AF29-B6B614F0087F}"/>
            </a:ext>
          </a:extLst>
        </xdr:cNvPr>
        <xdr:cNvCxnSpPr/>
      </xdr:nvCxnSpPr>
      <xdr:spPr>
        <a:xfrm flipH="1">
          <a:off x="2286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36</xdr:row>
      <xdr:rowOff>0</xdr:rowOff>
    </xdr:from>
    <xdr:to>
      <xdr:col>16</xdr:col>
      <xdr:colOff>1</xdr:colOff>
      <xdr:row>38</xdr:row>
      <xdr:rowOff>180975</xdr:rowOff>
    </xdr:to>
    <xdr:cxnSp macro="">
      <xdr:nvCxnSpPr>
        <xdr:cNvPr id="11" name="直線矢印コネクタ 10">
          <a:extLst>
            <a:ext uri="{FF2B5EF4-FFF2-40B4-BE49-F238E27FC236}">
              <a16:creationId xmlns:a16="http://schemas.microsoft.com/office/drawing/2014/main" id="{13A91140-60F1-45DA-B9A3-22F246F15180}"/>
            </a:ext>
          </a:extLst>
        </xdr:cNvPr>
        <xdr:cNvCxnSpPr/>
      </xdr:nvCxnSpPr>
      <xdr:spPr>
        <a:xfrm flipH="1">
          <a:off x="3048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0</xdr:colOff>
      <xdr:row>12</xdr:row>
      <xdr:rowOff>0</xdr:rowOff>
    </xdr:from>
    <xdr:to>
      <xdr:col>35</xdr:col>
      <xdr:colOff>0</xdr:colOff>
      <xdr:row>14</xdr:row>
      <xdr:rowOff>0</xdr:rowOff>
    </xdr:to>
    <xdr:cxnSp macro="">
      <xdr:nvCxnSpPr>
        <xdr:cNvPr id="12" name="直線矢印コネクタ 11">
          <a:extLst>
            <a:ext uri="{FF2B5EF4-FFF2-40B4-BE49-F238E27FC236}">
              <a16:creationId xmlns:a16="http://schemas.microsoft.com/office/drawing/2014/main" id="{22DE1895-69C8-4671-A045-D17463A2B107}"/>
            </a:ext>
          </a:extLst>
        </xdr:cNvPr>
        <xdr:cNvCxnSpPr/>
      </xdr:nvCxnSpPr>
      <xdr:spPr>
        <a:xfrm>
          <a:off x="6667500" y="2476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21</xdr:row>
      <xdr:rowOff>0</xdr:rowOff>
    </xdr:from>
    <xdr:to>
      <xdr:col>28</xdr:col>
      <xdr:colOff>19050</xdr:colOff>
      <xdr:row>21</xdr:row>
      <xdr:rowOff>0</xdr:rowOff>
    </xdr:to>
    <xdr:cxnSp macro="">
      <xdr:nvCxnSpPr>
        <xdr:cNvPr id="13" name="直線矢印コネクタ 12">
          <a:extLst>
            <a:ext uri="{FF2B5EF4-FFF2-40B4-BE49-F238E27FC236}">
              <a16:creationId xmlns:a16="http://schemas.microsoft.com/office/drawing/2014/main" id="{62471B5D-5EDA-4F70-A66C-FFEE941CB650}"/>
            </a:ext>
          </a:extLst>
        </xdr:cNvPr>
        <xdr:cNvCxnSpPr/>
      </xdr:nvCxnSpPr>
      <xdr:spPr>
        <a:xfrm flipH="1">
          <a:off x="5143500" y="4191000"/>
          <a:ext cx="20955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9525</xdr:colOff>
      <xdr:row>19</xdr:row>
      <xdr:rowOff>9525</xdr:rowOff>
    </xdr:from>
    <xdr:to>
      <xdr:col>35</xdr:col>
      <xdr:colOff>9525</xdr:colOff>
      <xdr:row>38</xdr:row>
      <xdr:rowOff>152400</xdr:rowOff>
    </xdr:to>
    <xdr:cxnSp macro="">
      <xdr:nvCxnSpPr>
        <xdr:cNvPr id="14" name="直線矢印コネクタ 13">
          <a:extLst>
            <a:ext uri="{FF2B5EF4-FFF2-40B4-BE49-F238E27FC236}">
              <a16:creationId xmlns:a16="http://schemas.microsoft.com/office/drawing/2014/main" id="{C95357DC-A6AB-4164-BA13-C28F8C2DF032}"/>
            </a:ext>
          </a:extLst>
        </xdr:cNvPr>
        <xdr:cNvCxnSpPr/>
      </xdr:nvCxnSpPr>
      <xdr:spPr>
        <a:xfrm>
          <a:off x="6677025" y="3819525"/>
          <a:ext cx="0" cy="37623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51</xdr:row>
      <xdr:rowOff>114300</xdr:rowOff>
    </xdr:from>
    <xdr:to>
      <xdr:col>22</xdr:col>
      <xdr:colOff>161925</xdr:colOff>
      <xdr:row>51</xdr:row>
      <xdr:rowOff>114300</xdr:rowOff>
    </xdr:to>
    <xdr:cxnSp macro="">
      <xdr:nvCxnSpPr>
        <xdr:cNvPr id="15" name="直線矢印コネクタ 14">
          <a:extLst>
            <a:ext uri="{FF2B5EF4-FFF2-40B4-BE49-F238E27FC236}">
              <a16:creationId xmlns:a16="http://schemas.microsoft.com/office/drawing/2014/main" id="{C84066CD-2B5B-439A-A70A-8FAAFF57DF34}"/>
            </a:ext>
          </a:extLst>
        </xdr:cNvPr>
        <xdr:cNvCxnSpPr/>
      </xdr:nvCxnSpPr>
      <xdr:spPr>
        <a:xfrm>
          <a:off x="3810000" y="100203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54</xdr:row>
      <xdr:rowOff>114300</xdr:rowOff>
    </xdr:from>
    <xdr:to>
      <xdr:col>22</xdr:col>
      <xdr:colOff>161925</xdr:colOff>
      <xdr:row>54</xdr:row>
      <xdr:rowOff>114300</xdr:rowOff>
    </xdr:to>
    <xdr:cxnSp macro="">
      <xdr:nvCxnSpPr>
        <xdr:cNvPr id="16" name="直線矢印コネクタ 15">
          <a:extLst>
            <a:ext uri="{FF2B5EF4-FFF2-40B4-BE49-F238E27FC236}">
              <a16:creationId xmlns:a16="http://schemas.microsoft.com/office/drawing/2014/main" id="{E5760F7F-F0EF-4D45-9B7B-098E56DE67A3}"/>
            </a:ext>
          </a:extLst>
        </xdr:cNvPr>
        <xdr:cNvCxnSpPr/>
      </xdr:nvCxnSpPr>
      <xdr:spPr>
        <a:xfrm>
          <a:off x="3810000" y="105918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11</xdr:row>
      <xdr:rowOff>0</xdr:rowOff>
    </xdr:from>
    <xdr:to>
      <xdr:col>9</xdr:col>
      <xdr:colOff>0</xdr:colOff>
      <xdr:row>13</xdr:row>
      <xdr:rowOff>0</xdr:rowOff>
    </xdr:to>
    <xdr:cxnSp macro="">
      <xdr:nvCxnSpPr>
        <xdr:cNvPr id="17" name="直線矢印コネクタ 16">
          <a:extLst>
            <a:ext uri="{FF2B5EF4-FFF2-40B4-BE49-F238E27FC236}">
              <a16:creationId xmlns:a16="http://schemas.microsoft.com/office/drawing/2014/main" id="{7EE4BFBC-8831-470F-AD96-4278B2712FA1}"/>
            </a:ext>
          </a:extLst>
        </xdr:cNvPr>
        <xdr:cNvCxnSpPr/>
      </xdr:nvCxnSpPr>
      <xdr:spPr>
        <a:xfrm>
          <a:off x="1714500" y="2286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11</xdr:row>
      <xdr:rowOff>0</xdr:rowOff>
    </xdr:from>
    <xdr:to>
      <xdr:col>20</xdr:col>
      <xdr:colOff>436</xdr:colOff>
      <xdr:row>38</xdr:row>
      <xdr:rowOff>171450</xdr:rowOff>
    </xdr:to>
    <xdr:cxnSp macro="">
      <xdr:nvCxnSpPr>
        <xdr:cNvPr id="18" name="直線矢印コネクタ 17">
          <a:extLst>
            <a:ext uri="{FF2B5EF4-FFF2-40B4-BE49-F238E27FC236}">
              <a16:creationId xmlns:a16="http://schemas.microsoft.com/office/drawing/2014/main" id="{FF97E578-6594-4C7A-8ADC-08335016E7AA}"/>
            </a:ext>
          </a:extLst>
        </xdr:cNvPr>
        <xdr:cNvCxnSpPr/>
      </xdr:nvCxnSpPr>
      <xdr:spPr>
        <a:xfrm flipH="1">
          <a:off x="3810000" y="2286000"/>
          <a:ext cx="436" cy="53149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29</xdr:row>
      <xdr:rowOff>0</xdr:rowOff>
    </xdr:from>
    <xdr:to>
      <xdr:col>22</xdr:col>
      <xdr:colOff>171450</xdr:colOff>
      <xdr:row>29</xdr:row>
      <xdr:rowOff>0</xdr:rowOff>
    </xdr:to>
    <xdr:cxnSp macro="">
      <xdr:nvCxnSpPr>
        <xdr:cNvPr id="19" name="直線矢印コネクタ 18">
          <a:extLst>
            <a:ext uri="{FF2B5EF4-FFF2-40B4-BE49-F238E27FC236}">
              <a16:creationId xmlns:a16="http://schemas.microsoft.com/office/drawing/2014/main" id="{6FD423D3-BBA5-4F09-AC95-0DE54B720ECF}"/>
            </a:ext>
          </a:extLst>
        </xdr:cNvPr>
        <xdr:cNvCxnSpPr/>
      </xdr:nvCxnSpPr>
      <xdr:spPr>
        <a:xfrm flipH="1">
          <a:off x="3619501" y="5715000"/>
          <a:ext cx="742949" cy="0"/>
        </a:xfrm>
        <a:prstGeom prst="straightConnector1">
          <a:avLst/>
        </a:prstGeom>
        <a:ln w="12700">
          <a:solidFill>
            <a:schemeClr val="tx1"/>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28</xdr:row>
      <xdr:rowOff>0</xdr:rowOff>
    </xdr:from>
    <xdr:to>
      <xdr:col>8</xdr:col>
      <xdr:colOff>1</xdr:colOff>
      <xdr:row>38</xdr:row>
      <xdr:rowOff>171450</xdr:rowOff>
    </xdr:to>
    <xdr:cxnSp macro="">
      <xdr:nvCxnSpPr>
        <xdr:cNvPr id="20" name="直線矢印コネクタ 19">
          <a:extLst>
            <a:ext uri="{FF2B5EF4-FFF2-40B4-BE49-F238E27FC236}">
              <a16:creationId xmlns:a16="http://schemas.microsoft.com/office/drawing/2014/main" id="{AF5B29F4-9D58-43D8-83F2-7BEA9E418CB3}"/>
            </a:ext>
          </a:extLst>
        </xdr:cNvPr>
        <xdr:cNvCxnSpPr/>
      </xdr:nvCxnSpPr>
      <xdr:spPr>
        <a:xfrm flipH="1">
          <a:off x="1524000" y="5524500"/>
          <a:ext cx="1" cy="20764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43"/>
  <sheetViews>
    <sheetView zoomScale="80" zoomScaleNormal="80" workbookViewId="0"/>
  </sheetViews>
  <sheetFormatPr defaultRowHeight="13.5"/>
  <cols>
    <col min="13" max="13" width="11.625" bestFit="1" customWidth="1"/>
  </cols>
  <sheetData>
    <row r="1" spans="1:16">
      <c r="A1" t="s">
        <v>77</v>
      </c>
      <c r="C1" t="s">
        <v>78</v>
      </c>
      <c r="E1" t="s">
        <v>249</v>
      </c>
      <c r="G1" t="s">
        <v>250</v>
      </c>
      <c r="I1" t="s">
        <v>362</v>
      </c>
      <c r="J1" t="s">
        <v>363</v>
      </c>
      <c r="M1" t="s">
        <v>444</v>
      </c>
      <c r="N1" t="s">
        <v>445</v>
      </c>
      <c r="P1" t="s">
        <v>505</v>
      </c>
    </row>
    <row r="2" spans="1:16">
      <c r="A2" t="s">
        <v>62</v>
      </c>
      <c r="C2" t="s">
        <v>64</v>
      </c>
      <c r="E2" t="s">
        <v>90</v>
      </c>
      <c r="G2" t="s">
        <v>91</v>
      </c>
      <c r="I2">
        <v>1</v>
      </c>
      <c r="J2">
        <v>1</v>
      </c>
      <c r="L2">
        <v>1</v>
      </c>
      <c r="M2" s="12">
        <f>様式2!AB36</f>
        <v>42094</v>
      </c>
      <c r="N2" s="5" t="str">
        <f>様式2!V36&amp;""</f>
        <v>公益社団法人日本看護協会</v>
      </c>
      <c r="P2" t="s">
        <v>504</v>
      </c>
    </row>
    <row r="3" spans="1:16">
      <c r="A3" t="s">
        <v>31</v>
      </c>
      <c r="C3" t="s">
        <v>65</v>
      </c>
      <c r="E3" t="s">
        <v>92</v>
      </c>
      <c r="G3" t="s">
        <v>93</v>
      </c>
      <c r="I3">
        <v>2</v>
      </c>
      <c r="J3">
        <v>2</v>
      </c>
      <c r="L3">
        <v>2</v>
      </c>
      <c r="M3" s="12">
        <f>様式2!AB38</f>
        <v>44896</v>
      </c>
      <c r="N3" s="5" t="str">
        <f>様式2!V38&amp;""</f>
        <v>地方独立行政法人ＡＡＡ日本統括支部　総合医療センター大大大大大病院</v>
      </c>
      <c r="P3" s="5" t="str">
        <f>IF(AND(様式3!$T61="履修済",OR(様式3!$AE61&lt;&gt;0,様式3!$AF61&lt;&gt;0)),様式3!$H61,"-")</f>
        <v>-</v>
      </c>
    </row>
    <row r="4" spans="1:16">
      <c r="A4" t="s">
        <v>32</v>
      </c>
      <c r="C4" t="s">
        <v>66</v>
      </c>
      <c r="E4" t="s">
        <v>82</v>
      </c>
      <c r="G4" t="s">
        <v>94</v>
      </c>
      <c r="I4">
        <v>3</v>
      </c>
      <c r="J4">
        <v>3</v>
      </c>
      <c r="L4">
        <v>3</v>
      </c>
      <c r="M4" s="12" t="str">
        <f>様式2!AB40</f>
        <v/>
      </c>
      <c r="N4" s="5" t="str">
        <f>様式2!V40&amp;""</f>
        <v/>
      </c>
      <c r="P4" s="5" t="str">
        <f>IF(AND(様式3!$T62="履修済",OR(様式3!$AE62&lt;&gt;0,様式3!$AF62&lt;&gt;0)),様式3!$H62,"-")</f>
        <v>-</v>
      </c>
    </row>
    <row r="5" spans="1:16">
      <c r="A5" t="s">
        <v>33</v>
      </c>
      <c r="C5" t="s">
        <v>67</v>
      </c>
      <c r="E5" t="s">
        <v>122</v>
      </c>
      <c r="G5" t="s">
        <v>115</v>
      </c>
      <c r="I5">
        <v>4</v>
      </c>
      <c r="J5">
        <v>4</v>
      </c>
      <c r="L5">
        <v>4</v>
      </c>
      <c r="M5" s="12" t="str">
        <f>様式2!AB42</f>
        <v/>
      </c>
      <c r="N5" s="5" t="str">
        <f>様式2!V42&amp;""</f>
        <v/>
      </c>
      <c r="P5" s="5" t="str">
        <f>IF(AND(様式3!$T63="履修済",OR(様式3!$AE63&lt;&gt;0,様式3!$AF63&lt;&gt;0)),様式3!$H63,"-")</f>
        <v>-</v>
      </c>
    </row>
    <row r="6" spans="1:16">
      <c r="A6" t="s">
        <v>34</v>
      </c>
      <c r="C6" t="s">
        <v>68</v>
      </c>
      <c r="E6" t="s">
        <v>126</v>
      </c>
      <c r="G6" t="s">
        <v>113</v>
      </c>
      <c r="I6">
        <v>5</v>
      </c>
      <c r="J6">
        <v>5</v>
      </c>
      <c r="P6" s="5" t="str">
        <f>IF(AND(様式3!$T64="履修済",OR(様式3!$AE64&lt;&gt;0,様式3!$AF64&lt;&gt;0)),様式3!$H64,"-")</f>
        <v>-</v>
      </c>
    </row>
    <row r="7" spans="1:16">
      <c r="A7" t="s">
        <v>35</v>
      </c>
      <c r="C7" t="s">
        <v>69</v>
      </c>
      <c r="E7" t="s">
        <v>95</v>
      </c>
      <c r="G7" t="s">
        <v>83</v>
      </c>
      <c r="I7">
        <v>6</v>
      </c>
      <c r="J7">
        <v>6</v>
      </c>
      <c r="P7" s="5" t="str">
        <f>IF(AND(様式3!$T65="履修済",OR(様式3!$AE65&lt;&gt;0,様式3!$AF65&lt;&gt;0)),様式3!$H65,"-")</f>
        <v>-</v>
      </c>
    </row>
    <row r="8" spans="1:16">
      <c r="A8" t="s">
        <v>36</v>
      </c>
      <c r="C8" t="s">
        <v>70</v>
      </c>
      <c r="E8" t="s">
        <v>98</v>
      </c>
      <c r="G8" t="s">
        <v>123</v>
      </c>
      <c r="I8">
        <v>7</v>
      </c>
      <c r="J8">
        <v>7</v>
      </c>
      <c r="P8" s="5" t="str">
        <f>IF(AND(様式3!$T66="履修済",OR(様式3!$AE66&lt;&gt;0,様式3!$AF66&lt;&gt;0)),様式3!$H66,"-")</f>
        <v>-</v>
      </c>
    </row>
    <row r="9" spans="1:16">
      <c r="A9" t="s">
        <v>37</v>
      </c>
      <c r="C9" t="s">
        <v>71</v>
      </c>
      <c r="E9" t="s">
        <v>84</v>
      </c>
      <c r="G9" t="s">
        <v>171</v>
      </c>
      <c r="I9">
        <v>8</v>
      </c>
      <c r="J9">
        <v>8</v>
      </c>
      <c r="P9" s="5" t="str">
        <f>IF(AND(様式3!$T67="履修済",OR(様式3!$AE67&lt;&gt;0,様式3!$AF67&lt;&gt;0)),様式3!$H67,"-")</f>
        <v>-</v>
      </c>
    </row>
    <row r="10" spans="1:16">
      <c r="A10" t="s">
        <v>38</v>
      </c>
      <c r="C10" t="s">
        <v>72</v>
      </c>
      <c r="E10" t="s">
        <v>99</v>
      </c>
      <c r="G10" t="s">
        <v>172</v>
      </c>
      <c r="I10">
        <v>9</v>
      </c>
      <c r="J10">
        <v>9</v>
      </c>
      <c r="P10" s="5" t="str">
        <f>IF(AND(様式3!$T68="履修済",OR(様式3!$AE68&lt;&gt;0,様式3!$AF68&lt;&gt;0)),様式3!$H68,"-")</f>
        <v>-</v>
      </c>
    </row>
    <row r="11" spans="1:16">
      <c r="A11" t="s">
        <v>39</v>
      </c>
      <c r="C11" t="s">
        <v>73</v>
      </c>
      <c r="E11" t="s">
        <v>101</v>
      </c>
      <c r="G11" t="s">
        <v>173</v>
      </c>
      <c r="I11">
        <v>10</v>
      </c>
      <c r="J11">
        <v>10</v>
      </c>
      <c r="P11" s="5" t="str">
        <f>IF(AND(様式3!$T69="履修済",OR(様式3!$AE69&lt;&gt;0,様式3!$AF69&lt;&gt;0)),様式3!$H69,"-")</f>
        <v>-</v>
      </c>
    </row>
    <row r="12" spans="1:16">
      <c r="A12" t="s">
        <v>40</v>
      </c>
      <c r="C12" t="s">
        <v>74</v>
      </c>
      <c r="E12" t="s">
        <v>86</v>
      </c>
      <c r="G12" t="s">
        <v>174</v>
      </c>
      <c r="I12">
        <v>11</v>
      </c>
      <c r="J12">
        <v>11</v>
      </c>
      <c r="P12" s="5" t="str">
        <f>IF(AND(様式3!$T70="履修済",OR(様式3!$AE70&lt;&gt;0,様式3!$AF70&lt;&gt;0)),様式3!$H70,"-")</f>
        <v>-</v>
      </c>
    </row>
    <row r="13" spans="1:16">
      <c r="A13" t="s">
        <v>41</v>
      </c>
      <c r="C13" t="s">
        <v>75</v>
      </c>
      <c r="E13" t="s">
        <v>103</v>
      </c>
      <c r="G13" t="s">
        <v>96</v>
      </c>
      <c r="I13">
        <v>12</v>
      </c>
      <c r="J13">
        <v>12</v>
      </c>
      <c r="P13" s="5" t="str">
        <f>IF(AND(様式3!$T71="履修済",OR(様式3!$AE71&lt;&gt;0,様式3!$AF71&lt;&gt;0)),様式3!$H71,"-")</f>
        <v>-</v>
      </c>
    </row>
    <row r="14" spans="1:16">
      <c r="A14" t="s">
        <v>42</v>
      </c>
      <c r="C14" t="s">
        <v>76</v>
      </c>
      <c r="E14" t="s">
        <v>105</v>
      </c>
      <c r="G14" t="s">
        <v>97</v>
      </c>
      <c r="J14">
        <v>13</v>
      </c>
      <c r="P14" s="5" t="str">
        <f>IF(AND(様式3!$T72="履修済",OR(様式3!$AE72&lt;&gt;0,様式3!$AF72&lt;&gt;0)),様式3!$H72,"-")</f>
        <v>-</v>
      </c>
    </row>
    <row r="15" spans="1:16">
      <c r="A15" t="s">
        <v>43</v>
      </c>
      <c r="C15" t="s">
        <v>329</v>
      </c>
      <c r="E15" t="s">
        <v>127</v>
      </c>
      <c r="G15" t="s">
        <v>175</v>
      </c>
      <c r="J15">
        <v>14</v>
      </c>
      <c r="P15" s="5" t="str">
        <f>IF(AND(様式3!$T73="履修済",OR(様式3!$AE73&lt;&gt;0,様式3!$AF73&lt;&gt;0)),様式3!$H73,"-")</f>
        <v>-</v>
      </c>
    </row>
    <row r="16" spans="1:16">
      <c r="A16" t="s">
        <v>44</v>
      </c>
      <c r="E16" t="s">
        <v>87</v>
      </c>
      <c r="G16" t="s">
        <v>85</v>
      </c>
      <c r="J16">
        <v>15</v>
      </c>
      <c r="P16" s="5" t="str">
        <f>IF(AND(様式3!$T74="履修済",OR(様式3!$AE74&lt;&gt;0,様式3!$AF74&lt;&gt;0)),様式3!$H74,"-")</f>
        <v>-</v>
      </c>
    </row>
    <row r="17" spans="1:16">
      <c r="A17" t="s">
        <v>45</v>
      </c>
      <c r="E17" t="s">
        <v>119</v>
      </c>
      <c r="G17" t="s">
        <v>176</v>
      </c>
      <c r="J17">
        <v>16</v>
      </c>
      <c r="P17" s="5" t="str">
        <f>IF(AND(様式3!$T75="履修済",OR(様式3!$AE75&lt;&gt;0,様式3!$AF75&lt;&gt;0)),様式3!$H75,"-")</f>
        <v>-</v>
      </c>
    </row>
    <row r="18" spans="1:16">
      <c r="A18" t="s">
        <v>46</v>
      </c>
      <c r="E18" t="s">
        <v>128</v>
      </c>
      <c r="G18" t="s">
        <v>100</v>
      </c>
      <c r="J18">
        <v>17</v>
      </c>
      <c r="P18" s="5" t="str">
        <f>IF(AND(様式3!$T76="履修済",OR(様式3!$AE76&lt;&gt;0,様式3!$AF76&lt;&gt;0)),様式3!$H76,"-")</f>
        <v>-</v>
      </c>
    </row>
    <row r="19" spans="1:16">
      <c r="A19" t="s">
        <v>47</v>
      </c>
      <c r="E19" t="s">
        <v>107</v>
      </c>
      <c r="G19" t="s">
        <v>102</v>
      </c>
      <c r="J19">
        <v>18</v>
      </c>
      <c r="P19" s="5" t="str">
        <f>IF(AND(様式3!$T77="履修済",OR(様式3!$AE77&lt;&gt;0,様式3!$AF77&lt;&gt;0)),様式3!$H77,"-")</f>
        <v>-</v>
      </c>
    </row>
    <row r="20" spans="1:16">
      <c r="A20" t="s">
        <v>48</v>
      </c>
      <c r="E20" t="s">
        <v>109</v>
      </c>
      <c r="G20" t="s">
        <v>177</v>
      </c>
      <c r="J20">
        <v>19</v>
      </c>
      <c r="P20" s="5" t="str">
        <f>IF(AND(様式3!$T78="履修済",OR(様式3!$AE78&lt;&gt;0,様式3!$AF78&lt;&gt;0)),様式3!$H78,"-")</f>
        <v>-</v>
      </c>
    </row>
    <row r="21" spans="1:16">
      <c r="A21" t="s">
        <v>49</v>
      </c>
      <c r="E21" t="s">
        <v>116</v>
      </c>
      <c r="G21" t="s">
        <v>178</v>
      </c>
      <c r="J21">
        <v>20</v>
      </c>
      <c r="P21" s="5" t="str">
        <f>IF(AND(様式3!$T79="履修済",OR(様式3!$AE79&lt;&gt;0,様式3!$AF79&lt;&gt;0)),様式3!$H79,"-")</f>
        <v>-</v>
      </c>
    </row>
    <row r="22" spans="1:16">
      <c r="A22" t="s">
        <v>50</v>
      </c>
      <c r="E22" t="s">
        <v>129</v>
      </c>
      <c r="G22" t="s">
        <v>104</v>
      </c>
      <c r="J22">
        <v>21</v>
      </c>
      <c r="P22" s="5" t="str">
        <f>IF(AND(様式3!$T80="履修済",OR(様式3!$AE80&lt;&gt;0,様式3!$AF80&lt;&gt;0)),様式3!$H80,"-")</f>
        <v>-</v>
      </c>
    </row>
    <row r="23" spans="1:16">
      <c r="A23" t="s">
        <v>51</v>
      </c>
      <c r="G23" t="s">
        <v>179</v>
      </c>
      <c r="J23">
        <v>22</v>
      </c>
      <c r="P23" s="5" t="str">
        <f>IF(AND(様式3!$T81="履修済",OR(様式3!$AE81&lt;&gt;0,様式3!$AF81&lt;&gt;0)),様式3!$H81,"-")</f>
        <v>-</v>
      </c>
    </row>
    <row r="24" spans="1:16">
      <c r="A24" t="s">
        <v>63</v>
      </c>
      <c r="G24" t="s">
        <v>180</v>
      </c>
      <c r="J24">
        <v>23</v>
      </c>
      <c r="P24" s="5" t="str">
        <f>IF(AND(様式3!$T82="履修済",OR(様式3!$AE82&lt;&gt;0,様式3!$AF82&lt;&gt;0)),様式3!$H82,"-")</f>
        <v>-</v>
      </c>
    </row>
    <row r="25" spans="1:16">
      <c r="A25" t="s">
        <v>38</v>
      </c>
      <c r="G25" t="s">
        <v>181</v>
      </c>
      <c r="J25">
        <v>24</v>
      </c>
      <c r="P25" s="5" t="str">
        <f>IF(AND(様式3!$T83="履修済",OR(様式3!$AE83&lt;&gt;0,様式3!$AF83&lt;&gt;0)),様式3!$H83,"-")</f>
        <v>-</v>
      </c>
    </row>
    <row r="26" spans="1:16">
      <c r="A26" t="s">
        <v>49</v>
      </c>
      <c r="G26" t="s">
        <v>106</v>
      </c>
      <c r="J26">
        <v>25</v>
      </c>
      <c r="P26" s="5" t="str">
        <f>IF(AND(様式3!$T84="履修済",OR(様式3!$AE84&lt;&gt;0,様式3!$AF84&lt;&gt;0)),様式3!$H84,"-")</f>
        <v>-</v>
      </c>
    </row>
    <row r="27" spans="1:16">
      <c r="A27" t="s">
        <v>52</v>
      </c>
      <c r="G27" t="s">
        <v>88</v>
      </c>
      <c r="J27">
        <v>26</v>
      </c>
      <c r="P27" s="5" t="str">
        <f>IF(AND(様式3!$T85="履修済",OR(様式3!$AE85&lt;&gt;0,様式3!$AF85&lt;&gt;0)),様式3!$H85,"-")</f>
        <v>-</v>
      </c>
    </row>
    <row r="28" spans="1:16">
      <c r="A28" t="s">
        <v>34</v>
      </c>
      <c r="G28" t="s">
        <v>120</v>
      </c>
      <c r="J28">
        <v>27</v>
      </c>
      <c r="P28" s="5" t="str">
        <f>IF(AND(様式3!$T86="履修済",OR(様式3!$AE86&lt;&gt;0,様式3!$AF86&lt;&gt;0)),様式3!$H86,"-")</f>
        <v>脱水症状に対する輸液による補正</v>
      </c>
    </row>
    <row r="29" spans="1:16">
      <c r="A29" t="s">
        <v>53</v>
      </c>
      <c r="G29" t="s">
        <v>182</v>
      </c>
      <c r="J29">
        <v>28</v>
      </c>
      <c r="P29" s="5" t="str">
        <f>IF(AND(様式3!$T87="履修済",OR(様式3!$AE87&lt;&gt;0,様式3!$AF87&lt;&gt;0)),様式3!$H87,"-")</f>
        <v>-</v>
      </c>
    </row>
    <row r="30" spans="1:16">
      <c r="A30" t="s">
        <v>54</v>
      </c>
      <c r="G30" t="s">
        <v>108</v>
      </c>
      <c r="J30">
        <v>29</v>
      </c>
      <c r="P30" s="5" t="str">
        <f>IF(AND(様式3!$T88="履修済",OR(様式3!$AE88&lt;&gt;0,様式3!$AF88&lt;&gt;0)),様式3!$H88,"-")</f>
        <v>-</v>
      </c>
    </row>
    <row r="31" spans="1:16">
      <c r="A31" t="s">
        <v>55</v>
      </c>
      <c r="G31" t="s">
        <v>110</v>
      </c>
      <c r="J31">
        <v>30</v>
      </c>
      <c r="P31" s="5" t="str">
        <f>IF(AND(様式3!$T89="履修済",OR(様式3!$AE89&lt;&gt;0,様式3!$AF89&lt;&gt;0)),様式3!$H89,"-")</f>
        <v>-</v>
      </c>
    </row>
    <row r="32" spans="1:16">
      <c r="A32" t="s">
        <v>43</v>
      </c>
      <c r="G32" t="s">
        <v>124</v>
      </c>
      <c r="J32">
        <v>31</v>
      </c>
      <c r="P32" s="5" t="str">
        <f>IF(AND(様式3!$T90="履修済",OR(様式3!$AE90&lt;&gt;0,様式3!$AF90&lt;&gt;0)),様式3!$H90,"-")</f>
        <v>-</v>
      </c>
    </row>
    <row r="33" spans="1:7">
      <c r="A33" t="s">
        <v>56</v>
      </c>
      <c r="G33" t="s">
        <v>125</v>
      </c>
    </row>
    <row r="34" spans="1:7">
      <c r="A34" t="s">
        <v>41</v>
      </c>
      <c r="G34" t="s">
        <v>111</v>
      </c>
    </row>
    <row r="35" spans="1:7">
      <c r="A35" t="s">
        <v>57</v>
      </c>
      <c r="G35" t="s">
        <v>183</v>
      </c>
    </row>
    <row r="36" spans="1:7">
      <c r="A36" t="s">
        <v>58</v>
      </c>
      <c r="G36" t="s">
        <v>117</v>
      </c>
    </row>
    <row r="37" spans="1:7">
      <c r="A37" t="s">
        <v>59</v>
      </c>
      <c r="G37" t="s">
        <v>184</v>
      </c>
    </row>
    <row r="38" spans="1:7">
      <c r="A38" t="s">
        <v>60</v>
      </c>
      <c r="G38" t="s">
        <v>185</v>
      </c>
    </row>
    <row r="39" spans="1:7">
      <c r="A39" t="s">
        <v>39</v>
      </c>
      <c r="G39" t="s">
        <v>203</v>
      </c>
    </row>
    <row r="40" spans="1:7">
      <c r="A40" t="s">
        <v>44</v>
      </c>
    </row>
    <row r="41" spans="1:7">
      <c r="A41" t="s">
        <v>47</v>
      </c>
    </row>
    <row r="42" spans="1:7">
      <c r="A42" t="s">
        <v>61</v>
      </c>
    </row>
    <row r="43" spans="1:7">
      <c r="A43" t="s">
        <v>32</v>
      </c>
    </row>
  </sheetData>
  <phoneticPr fontId="1"/>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T3"/>
  <sheetViews>
    <sheetView zoomScale="80" zoomScaleNormal="80" workbookViewId="0">
      <selection activeCell="A3" sqref="A3"/>
    </sheetView>
  </sheetViews>
  <sheetFormatPr defaultRowHeight="13.5"/>
  <cols>
    <col min="2" max="2" width="9" customWidth="1"/>
    <col min="3" max="3" width="9" style="11"/>
    <col min="4" max="5" width="9" customWidth="1"/>
    <col min="15" max="15" width="9" style="3" customWidth="1"/>
    <col min="16" max="16" width="9" customWidth="1"/>
    <col min="17" max="17" width="9" style="3" customWidth="1"/>
    <col min="18" max="23" width="9" customWidth="1"/>
    <col min="29" max="34" width="9" customWidth="1"/>
    <col min="35" max="35" width="9" style="3" customWidth="1"/>
    <col min="36" max="40" width="9" customWidth="1"/>
    <col min="41" max="41" width="9" style="3" customWidth="1"/>
    <col min="42" max="46" width="9" customWidth="1"/>
    <col min="47" max="47" width="9" style="3" customWidth="1"/>
    <col min="48" max="53" width="9" customWidth="1"/>
    <col min="54" max="54" width="9" style="3" customWidth="1"/>
    <col min="55" max="59" width="9" customWidth="1"/>
    <col min="60" max="60" width="9" style="3" customWidth="1"/>
    <col min="61" max="61" width="9" customWidth="1"/>
    <col min="63" max="63" width="9" style="3" customWidth="1"/>
    <col min="65" max="67" width="9" style="3" customWidth="1"/>
    <col min="68" max="68" width="9" customWidth="1"/>
    <col min="69" max="70" width="9" style="3" customWidth="1"/>
    <col min="71" max="78" width="9" customWidth="1"/>
    <col min="80" max="81" width="9" customWidth="1"/>
    <col min="84" max="86" width="9" customWidth="1"/>
  </cols>
  <sheetData>
    <row r="1" spans="1:280" ht="63">
      <c r="A1" s="134" t="s">
        <v>202</v>
      </c>
      <c r="B1" s="134" t="s">
        <v>247</v>
      </c>
      <c r="C1" s="136" t="s">
        <v>139</v>
      </c>
      <c r="D1" s="134" t="s">
        <v>248</v>
      </c>
      <c r="E1" s="134" t="s">
        <v>274</v>
      </c>
      <c r="F1" s="134" t="s">
        <v>142</v>
      </c>
      <c r="G1" s="131" t="s">
        <v>6</v>
      </c>
      <c r="H1" s="133"/>
      <c r="I1" s="131" t="s">
        <v>146</v>
      </c>
      <c r="J1" s="133"/>
      <c r="K1" s="131" t="s">
        <v>20</v>
      </c>
      <c r="L1" s="132"/>
      <c r="M1" s="132"/>
      <c r="N1" s="132"/>
      <c r="O1" s="133"/>
      <c r="P1" s="129" t="s">
        <v>211</v>
      </c>
      <c r="Q1" s="26" t="s">
        <v>225</v>
      </c>
      <c r="R1" s="26"/>
      <c r="S1" s="26"/>
      <c r="T1" s="26"/>
      <c r="U1" s="26" t="s">
        <v>234</v>
      </c>
      <c r="V1" s="26"/>
      <c r="W1" s="26"/>
      <c r="X1" s="129" t="s">
        <v>147</v>
      </c>
      <c r="Y1" s="131" t="s">
        <v>148</v>
      </c>
      <c r="Z1" s="132"/>
      <c r="AA1" s="132"/>
      <c r="AB1" s="132"/>
      <c r="AC1" s="133"/>
      <c r="AD1" s="26" t="s">
        <v>16</v>
      </c>
      <c r="AE1" s="26"/>
      <c r="AF1" s="26"/>
      <c r="AG1" s="26"/>
      <c r="AH1" s="26"/>
      <c r="AI1" s="29"/>
      <c r="AJ1" s="26" t="s">
        <v>17</v>
      </c>
      <c r="AK1" s="26"/>
      <c r="AL1" s="26"/>
      <c r="AM1" s="26"/>
      <c r="AN1" s="26"/>
      <c r="AO1" s="29"/>
      <c r="AP1" s="26" t="s">
        <v>214</v>
      </c>
      <c r="AQ1" s="26"/>
      <c r="AR1" s="26"/>
      <c r="AS1" s="26"/>
      <c r="AT1" s="26"/>
      <c r="AU1" s="29"/>
      <c r="AV1" s="26"/>
      <c r="AW1" s="26" t="s">
        <v>215</v>
      </c>
      <c r="AX1" s="26"/>
      <c r="AY1" s="26"/>
      <c r="AZ1" s="26"/>
      <c r="BA1" s="26"/>
      <c r="BB1" s="29"/>
      <c r="BC1" s="26"/>
      <c r="BD1" s="26" t="s">
        <v>235</v>
      </c>
      <c r="BE1" s="26"/>
      <c r="BF1" s="26"/>
      <c r="BG1" s="26"/>
      <c r="BH1" s="29"/>
      <c r="BI1" s="30" t="s">
        <v>212</v>
      </c>
      <c r="BJ1" s="27" t="s">
        <v>149</v>
      </c>
      <c r="BK1" s="31"/>
      <c r="BL1" s="31" t="s">
        <v>283</v>
      </c>
      <c r="BM1" s="31" t="s">
        <v>237</v>
      </c>
      <c r="BN1" s="31"/>
      <c r="BO1" s="31"/>
      <c r="BP1" s="30" t="s">
        <v>213</v>
      </c>
      <c r="BQ1" s="31"/>
      <c r="BR1" s="31"/>
      <c r="BS1" s="30"/>
      <c r="BT1" s="30"/>
      <c r="BU1" s="30"/>
      <c r="BV1" s="30" t="s">
        <v>240</v>
      </c>
      <c r="BW1" s="30"/>
      <c r="BX1" s="30"/>
      <c r="BY1" s="30" t="s">
        <v>327</v>
      </c>
      <c r="BZ1" s="30"/>
      <c r="CA1" s="30"/>
      <c r="CB1" s="30" t="s">
        <v>328</v>
      </c>
      <c r="CC1" s="30"/>
      <c r="CD1" s="30"/>
      <c r="CE1" s="140" t="s">
        <v>150</v>
      </c>
      <c r="CF1" s="140" t="s">
        <v>243</v>
      </c>
      <c r="CG1" s="142" t="s">
        <v>244</v>
      </c>
      <c r="CH1" s="143"/>
      <c r="CI1" s="129" t="s">
        <v>151</v>
      </c>
      <c r="CJ1" s="144" t="s">
        <v>152</v>
      </c>
      <c r="CK1" s="146" t="s">
        <v>153</v>
      </c>
      <c r="CL1" s="132"/>
      <c r="CM1" s="132"/>
      <c r="CN1" s="132"/>
      <c r="CO1" s="132"/>
      <c r="CP1" s="132"/>
      <c r="CQ1" s="132"/>
      <c r="CR1" s="132"/>
      <c r="CS1" s="132"/>
      <c r="CT1" s="132"/>
      <c r="CU1" s="132"/>
      <c r="CV1" s="132"/>
      <c r="CW1" s="132"/>
      <c r="CX1" s="132"/>
      <c r="CY1" s="132"/>
      <c r="CZ1" s="132"/>
      <c r="DA1" s="132"/>
      <c r="DB1" s="132"/>
      <c r="DC1" s="132"/>
      <c r="DD1" s="132"/>
      <c r="DE1" s="147"/>
      <c r="DF1" s="34" t="s">
        <v>90</v>
      </c>
      <c r="DG1" s="138" t="s">
        <v>92</v>
      </c>
      <c r="DH1" s="128"/>
      <c r="DI1" s="128"/>
      <c r="DJ1" s="139"/>
      <c r="DK1" s="34" t="s">
        <v>82</v>
      </c>
      <c r="DL1" s="138" t="s">
        <v>122</v>
      </c>
      <c r="DM1" s="128"/>
      <c r="DN1" s="128"/>
      <c r="DO1" s="139"/>
      <c r="DP1" s="34" t="s">
        <v>317</v>
      </c>
      <c r="DQ1" s="138" t="s">
        <v>95</v>
      </c>
      <c r="DR1" s="139"/>
      <c r="DS1" s="34" t="s">
        <v>98</v>
      </c>
      <c r="DT1" s="138" t="s">
        <v>84</v>
      </c>
      <c r="DU1" s="139"/>
      <c r="DV1" s="34" t="s">
        <v>154</v>
      </c>
      <c r="DW1" s="34" t="s">
        <v>101</v>
      </c>
      <c r="DX1" s="138" t="s">
        <v>86</v>
      </c>
      <c r="DY1" s="139"/>
      <c r="DZ1" s="34" t="s">
        <v>103</v>
      </c>
      <c r="EA1" s="138" t="s">
        <v>105</v>
      </c>
      <c r="EB1" s="139"/>
      <c r="EC1" s="34" t="s">
        <v>127</v>
      </c>
      <c r="ED1" s="138" t="s">
        <v>87</v>
      </c>
      <c r="EE1" s="139"/>
      <c r="EF1" s="34" t="s">
        <v>119</v>
      </c>
      <c r="EG1" s="34" t="s">
        <v>128</v>
      </c>
      <c r="EH1" s="34" t="s">
        <v>155</v>
      </c>
      <c r="EI1" s="138" t="s">
        <v>109</v>
      </c>
      <c r="EJ1" s="128"/>
      <c r="EK1" s="128"/>
      <c r="EL1" s="128"/>
      <c r="EM1" s="139"/>
      <c r="EN1" s="138" t="s">
        <v>116</v>
      </c>
      <c r="EO1" s="128"/>
      <c r="EP1" s="139"/>
      <c r="EQ1" s="35" t="s">
        <v>129</v>
      </c>
      <c r="ER1" s="144" t="s">
        <v>156</v>
      </c>
      <c r="ES1" s="132" t="s">
        <v>157</v>
      </c>
      <c r="ET1" s="132"/>
      <c r="EU1" s="132"/>
      <c r="EV1" s="132"/>
      <c r="EW1" s="132"/>
      <c r="EX1" s="132"/>
      <c r="EY1" s="132"/>
      <c r="EZ1" s="147"/>
      <c r="FA1" s="146" t="s">
        <v>153</v>
      </c>
      <c r="FB1" s="132"/>
      <c r="FC1" s="132"/>
      <c r="FD1" s="132"/>
      <c r="FE1" s="132"/>
      <c r="FF1" s="132"/>
      <c r="FG1" s="132"/>
      <c r="FH1" s="132"/>
      <c r="FI1" s="132"/>
      <c r="FJ1" s="132"/>
      <c r="FK1" s="132"/>
      <c r="FL1" s="132"/>
      <c r="FM1" s="132"/>
      <c r="FN1" s="132"/>
      <c r="FO1" s="132"/>
      <c r="FP1" s="132"/>
      <c r="FQ1" s="132"/>
      <c r="FR1" s="132"/>
      <c r="FS1" s="132"/>
      <c r="FT1" s="132"/>
      <c r="FU1" s="147"/>
      <c r="FV1" s="146" t="s">
        <v>397</v>
      </c>
      <c r="FW1" s="132"/>
      <c r="FX1" s="132"/>
      <c r="FY1" s="132"/>
      <c r="FZ1" s="132"/>
      <c r="GA1" s="147"/>
      <c r="GB1" s="37" t="s">
        <v>90</v>
      </c>
      <c r="GC1" s="138" t="s">
        <v>92</v>
      </c>
      <c r="GD1" s="128"/>
      <c r="GE1" s="128"/>
      <c r="GF1" s="139"/>
      <c r="GG1" s="34" t="s">
        <v>82</v>
      </c>
      <c r="GH1" s="138" t="s">
        <v>122</v>
      </c>
      <c r="GI1" s="128"/>
      <c r="GJ1" s="128"/>
      <c r="GK1" s="139"/>
      <c r="GL1" s="34" t="s">
        <v>317</v>
      </c>
      <c r="GM1" s="138" t="s">
        <v>95</v>
      </c>
      <c r="GN1" s="139"/>
      <c r="GO1" s="34" t="s">
        <v>98</v>
      </c>
      <c r="GP1" s="138" t="s">
        <v>84</v>
      </c>
      <c r="GQ1" s="139"/>
      <c r="GR1" s="34" t="s">
        <v>154</v>
      </c>
      <c r="GS1" s="34" t="s">
        <v>101</v>
      </c>
      <c r="GT1" s="138" t="s">
        <v>86</v>
      </c>
      <c r="GU1" s="139"/>
      <c r="GV1" s="34" t="s">
        <v>103</v>
      </c>
      <c r="GW1" s="138" t="s">
        <v>105</v>
      </c>
      <c r="GX1" s="139"/>
      <c r="GY1" s="34" t="s">
        <v>127</v>
      </c>
      <c r="GZ1" s="138" t="s">
        <v>87</v>
      </c>
      <c r="HA1" s="139"/>
      <c r="HB1" s="34" t="s">
        <v>119</v>
      </c>
      <c r="HC1" s="34" t="s">
        <v>128</v>
      </c>
      <c r="HD1" s="34" t="s">
        <v>155</v>
      </c>
      <c r="HE1" s="138" t="s">
        <v>109</v>
      </c>
      <c r="HF1" s="128"/>
      <c r="HG1" s="128"/>
      <c r="HH1" s="128"/>
      <c r="HI1" s="139"/>
      <c r="HJ1" s="138" t="s">
        <v>116</v>
      </c>
      <c r="HK1" s="128"/>
      <c r="HL1" s="139"/>
      <c r="HM1" s="38" t="s">
        <v>129</v>
      </c>
      <c r="HN1" s="32" t="s">
        <v>325</v>
      </c>
      <c r="HO1" s="28"/>
      <c r="HP1" s="28"/>
      <c r="HQ1" s="28"/>
      <c r="HR1" s="28"/>
      <c r="HS1" s="28"/>
      <c r="HT1" s="28"/>
      <c r="HU1" s="28"/>
      <c r="HV1" s="28"/>
      <c r="HW1" s="28"/>
      <c r="HX1" s="28"/>
      <c r="HY1" s="28"/>
      <c r="HZ1" s="28"/>
      <c r="IA1" s="28"/>
      <c r="IB1" s="28"/>
      <c r="IC1" s="28"/>
      <c r="ID1" s="28"/>
      <c r="IE1" s="28"/>
      <c r="IF1" s="28"/>
      <c r="IG1" s="28"/>
      <c r="IH1" s="33"/>
      <c r="II1" s="39" t="s">
        <v>326</v>
      </c>
      <c r="IJ1" s="128"/>
      <c r="IK1" s="128"/>
      <c r="IL1" s="128"/>
      <c r="IM1" s="128"/>
      <c r="IN1" s="36"/>
      <c r="IO1" s="128"/>
      <c r="IP1" s="128"/>
      <c r="IQ1" s="128"/>
      <c r="IR1" s="128"/>
      <c r="IS1" s="36"/>
      <c r="IT1" s="128"/>
      <c r="IU1" s="128"/>
      <c r="IV1" s="36"/>
      <c r="IW1" s="128"/>
      <c r="IX1" s="128"/>
      <c r="IY1" s="36"/>
      <c r="IZ1" s="36"/>
      <c r="JA1" s="128"/>
      <c r="JB1" s="128"/>
      <c r="JC1" s="36"/>
      <c r="JD1" s="128"/>
      <c r="JE1" s="128"/>
      <c r="JF1" s="36"/>
      <c r="JG1" s="128"/>
      <c r="JH1" s="128"/>
      <c r="JI1" s="36"/>
      <c r="JJ1" s="36"/>
      <c r="JK1" s="36"/>
      <c r="JL1" s="128"/>
      <c r="JM1" s="128"/>
      <c r="JN1" s="128"/>
      <c r="JO1" s="128"/>
      <c r="JP1" s="128"/>
      <c r="JQ1" s="128"/>
      <c r="JR1" s="128"/>
      <c r="JS1" s="128"/>
      <c r="JT1" s="40"/>
    </row>
    <row r="2" spans="1:280" ht="73.5">
      <c r="A2" s="135"/>
      <c r="B2" s="135"/>
      <c r="C2" s="137"/>
      <c r="D2" s="135"/>
      <c r="E2" s="135"/>
      <c r="F2" s="135"/>
      <c r="G2" s="42" t="s">
        <v>143</v>
      </c>
      <c r="H2" s="42" t="s">
        <v>144</v>
      </c>
      <c r="I2" s="42" t="s">
        <v>145</v>
      </c>
      <c r="J2" s="42" t="s">
        <v>158</v>
      </c>
      <c r="K2" s="42" t="s">
        <v>159</v>
      </c>
      <c r="L2" s="42" t="s">
        <v>160</v>
      </c>
      <c r="M2" s="42" t="s">
        <v>161</v>
      </c>
      <c r="N2" s="42" t="s">
        <v>162</v>
      </c>
      <c r="O2" s="43" t="s">
        <v>163</v>
      </c>
      <c r="P2" s="130"/>
      <c r="Q2" s="41" t="s">
        <v>226</v>
      </c>
      <c r="R2" s="41" t="s">
        <v>227</v>
      </c>
      <c r="S2" s="41" t="s">
        <v>228</v>
      </c>
      <c r="T2" s="41" t="s">
        <v>229</v>
      </c>
      <c r="U2" s="41" t="s">
        <v>230</v>
      </c>
      <c r="V2" s="41" t="s">
        <v>231</v>
      </c>
      <c r="W2" s="41" t="s">
        <v>233</v>
      </c>
      <c r="X2" s="130"/>
      <c r="Y2" s="42" t="s">
        <v>159</v>
      </c>
      <c r="Z2" s="42" t="s">
        <v>160</v>
      </c>
      <c r="AA2" s="42" t="s">
        <v>161</v>
      </c>
      <c r="AB2" s="42" t="s">
        <v>162</v>
      </c>
      <c r="AC2" s="42" t="s">
        <v>163</v>
      </c>
      <c r="AD2" s="41" t="s">
        <v>236</v>
      </c>
      <c r="AE2" s="41" t="s">
        <v>159</v>
      </c>
      <c r="AF2" s="41" t="s">
        <v>160</v>
      </c>
      <c r="AG2" s="41" t="s">
        <v>161</v>
      </c>
      <c r="AH2" s="41" t="s">
        <v>162</v>
      </c>
      <c r="AI2" s="44" t="s">
        <v>163</v>
      </c>
      <c r="AJ2" s="41" t="s">
        <v>236</v>
      </c>
      <c r="AK2" s="41" t="s">
        <v>159</v>
      </c>
      <c r="AL2" s="41" t="s">
        <v>160</v>
      </c>
      <c r="AM2" s="41" t="s">
        <v>161</v>
      </c>
      <c r="AN2" s="41" t="s">
        <v>162</v>
      </c>
      <c r="AO2" s="44" t="s">
        <v>163</v>
      </c>
      <c r="AP2" s="41" t="s">
        <v>236</v>
      </c>
      <c r="AQ2" s="41" t="s">
        <v>159</v>
      </c>
      <c r="AR2" s="41" t="s">
        <v>160</v>
      </c>
      <c r="AS2" s="41" t="s">
        <v>161</v>
      </c>
      <c r="AT2" s="41" t="s">
        <v>162</v>
      </c>
      <c r="AU2" s="44" t="s">
        <v>163</v>
      </c>
      <c r="AV2" s="41" t="s">
        <v>278</v>
      </c>
      <c r="AW2" s="41" t="s">
        <v>236</v>
      </c>
      <c r="AX2" s="41" t="s">
        <v>159</v>
      </c>
      <c r="AY2" s="41" t="s">
        <v>160</v>
      </c>
      <c r="AZ2" s="41" t="s">
        <v>161</v>
      </c>
      <c r="BA2" s="41" t="s">
        <v>162</v>
      </c>
      <c r="BB2" s="44" t="s">
        <v>163</v>
      </c>
      <c r="BC2" s="41" t="s">
        <v>278</v>
      </c>
      <c r="BD2" s="41" t="s">
        <v>159</v>
      </c>
      <c r="BE2" s="41" t="s">
        <v>160</v>
      </c>
      <c r="BF2" s="41" t="s">
        <v>161</v>
      </c>
      <c r="BG2" s="41" t="s">
        <v>162</v>
      </c>
      <c r="BH2" s="44" t="s">
        <v>163</v>
      </c>
      <c r="BI2" s="41"/>
      <c r="BJ2" s="45" t="s">
        <v>164</v>
      </c>
      <c r="BK2" s="44" t="s">
        <v>7</v>
      </c>
      <c r="BL2" s="44"/>
      <c r="BM2" s="44" t="s">
        <v>226</v>
      </c>
      <c r="BN2" s="44" t="s">
        <v>227</v>
      </c>
      <c r="BO2" s="44" t="s">
        <v>228</v>
      </c>
      <c r="BP2" s="41" t="s">
        <v>238</v>
      </c>
      <c r="BQ2" s="44" t="s">
        <v>239</v>
      </c>
      <c r="BR2" s="44" t="s">
        <v>232</v>
      </c>
      <c r="BS2" s="41" t="s">
        <v>275</v>
      </c>
      <c r="BT2" s="41" t="s">
        <v>276</v>
      </c>
      <c r="BU2" s="41" t="s">
        <v>277</v>
      </c>
      <c r="BV2" s="41" t="s">
        <v>240</v>
      </c>
      <c r="BW2" s="41" t="s">
        <v>241</v>
      </c>
      <c r="BX2" s="41" t="s">
        <v>242</v>
      </c>
      <c r="BY2" s="41" t="s">
        <v>324</v>
      </c>
      <c r="BZ2" s="41" t="s">
        <v>80</v>
      </c>
      <c r="CA2" s="41" t="s">
        <v>226</v>
      </c>
      <c r="CB2" s="41" t="s">
        <v>324</v>
      </c>
      <c r="CC2" s="41" t="s">
        <v>80</v>
      </c>
      <c r="CD2" s="41" t="s">
        <v>226</v>
      </c>
      <c r="CE2" s="141"/>
      <c r="CF2" s="141"/>
      <c r="CG2" s="47" t="s">
        <v>245</v>
      </c>
      <c r="CH2" s="46" t="s">
        <v>246</v>
      </c>
      <c r="CI2" s="130"/>
      <c r="CJ2" s="145"/>
      <c r="CK2" s="48" t="s">
        <v>165</v>
      </c>
      <c r="CL2" s="49" t="s">
        <v>92</v>
      </c>
      <c r="CM2" s="49" t="s">
        <v>82</v>
      </c>
      <c r="CN2" s="49" t="s">
        <v>122</v>
      </c>
      <c r="CO2" s="49" t="s">
        <v>166</v>
      </c>
      <c r="CP2" s="49" t="s">
        <v>95</v>
      </c>
      <c r="CQ2" s="49" t="s">
        <v>98</v>
      </c>
      <c r="CR2" s="49" t="s">
        <v>84</v>
      </c>
      <c r="CS2" s="49" t="s">
        <v>167</v>
      </c>
      <c r="CT2" s="49" t="s">
        <v>101</v>
      </c>
      <c r="CU2" s="49" t="s">
        <v>86</v>
      </c>
      <c r="CV2" s="49" t="s">
        <v>103</v>
      </c>
      <c r="CW2" s="49" t="s">
        <v>168</v>
      </c>
      <c r="CX2" s="49" t="s">
        <v>127</v>
      </c>
      <c r="CY2" s="49" t="s">
        <v>87</v>
      </c>
      <c r="CZ2" s="49" t="s">
        <v>119</v>
      </c>
      <c r="DA2" s="49" t="s">
        <v>169</v>
      </c>
      <c r="DB2" s="49" t="s">
        <v>170</v>
      </c>
      <c r="DC2" s="49" t="s">
        <v>109</v>
      </c>
      <c r="DD2" s="49" t="s">
        <v>116</v>
      </c>
      <c r="DE2" s="50" t="s">
        <v>129</v>
      </c>
      <c r="DF2" s="49" t="s">
        <v>91</v>
      </c>
      <c r="DG2" s="49" t="s">
        <v>93</v>
      </c>
      <c r="DH2" s="49" t="s">
        <v>94</v>
      </c>
      <c r="DI2" s="49" t="s">
        <v>115</v>
      </c>
      <c r="DJ2" s="49" t="s">
        <v>113</v>
      </c>
      <c r="DK2" s="49" t="s">
        <v>83</v>
      </c>
      <c r="DL2" s="49" t="s">
        <v>123</v>
      </c>
      <c r="DM2" s="49" t="s">
        <v>171</v>
      </c>
      <c r="DN2" s="49" t="s">
        <v>172</v>
      </c>
      <c r="DO2" s="49" t="s">
        <v>173</v>
      </c>
      <c r="DP2" s="49" t="s">
        <v>174</v>
      </c>
      <c r="DQ2" s="49" t="s">
        <v>96</v>
      </c>
      <c r="DR2" s="49" t="s">
        <v>97</v>
      </c>
      <c r="DS2" s="49" t="s">
        <v>175</v>
      </c>
      <c r="DT2" s="49" t="s">
        <v>85</v>
      </c>
      <c r="DU2" s="49" t="s">
        <v>176</v>
      </c>
      <c r="DV2" s="49" t="s">
        <v>100</v>
      </c>
      <c r="DW2" s="49" t="s">
        <v>102</v>
      </c>
      <c r="DX2" s="49" t="s">
        <v>177</v>
      </c>
      <c r="DY2" s="49" t="s">
        <v>178</v>
      </c>
      <c r="DZ2" s="49" t="s">
        <v>104</v>
      </c>
      <c r="EA2" s="49" t="s">
        <v>179</v>
      </c>
      <c r="EB2" s="49" t="s">
        <v>180</v>
      </c>
      <c r="EC2" s="49" t="s">
        <v>181</v>
      </c>
      <c r="ED2" s="49" t="s">
        <v>106</v>
      </c>
      <c r="EE2" s="49" t="s">
        <v>88</v>
      </c>
      <c r="EF2" s="49" t="s">
        <v>120</v>
      </c>
      <c r="EG2" s="49" t="s">
        <v>182</v>
      </c>
      <c r="EH2" s="49" t="s">
        <v>108</v>
      </c>
      <c r="EI2" s="49" t="s">
        <v>110</v>
      </c>
      <c r="EJ2" s="49" t="s">
        <v>124</v>
      </c>
      <c r="EK2" s="49" t="s">
        <v>125</v>
      </c>
      <c r="EL2" s="49" t="s">
        <v>111</v>
      </c>
      <c r="EM2" s="49" t="s">
        <v>183</v>
      </c>
      <c r="EN2" s="49" t="s">
        <v>117</v>
      </c>
      <c r="EO2" s="49" t="s">
        <v>184</v>
      </c>
      <c r="EP2" s="49" t="s">
        <v>185</v>
      </c>
      <c r="EQ2" s="51" t="s">
        <v>186</v>
      </c>
      <c r="ER2" s="145"/>
      <c r="ES2" s="52" t="s">
        <v>187</v>
      </c>
      <c r="ET2" s="49" t="s">
        <v>188</v>
      </c>
      <c r="EU2" s="49" t="s">
        <v>189</v>
      </c>
      <c r="EV2" s="49" t="s">
        <v>190</v>
      </c>
      <c r="EW2" s="49" t="s">
        <v>191</v>
      </c>
      <c r="EX2" s="49" t="s">
        <v>192</v>
      </c>
      <c r="EY2" s="49" t="s">
        <v>193</v>
      </c>
      <c r="EZ2" s="50" t="s">
        <v>194</v>
      </c>
      <c r="FA2" s="48" t="s">
        <v>195</v>
      </c>
      <c r="FB2" s="49" t="s">
        <v>92</v>
      </c>
      <c r="FC2" s="49" t="s">
        <v>82</v>
      </c>
      <c r="FD2" s="49" t="s">
        <v>122</v>
      </c>
      <c r="FE2" s="49" t="s">
        <v>166</v>
      </c>
      <c r="FF2" s="49" t="s">
        <v>95</v>
      </c>
      <c r="FG2" s="49" t="s">
        <v>98</v>
      </c>
      <c r="FH2" s="49" t="s">
        <v>84</v>
      </c>
      <c r="FI2" s="49" t="s">
        <v>154</v>
      </c>
      <c r="FJ2" s="49" t="s">
        <v>101</v>
      </c>
      <c r="FK2" s="49" t="s">
        <v>86</v>
      </c>
      <c r="FL2" s="49" t="s">
        <v>103</v>
      </c>
      <c r="FM2" s="49" t="s">
        <v>196</v>
      </c>
      <c r="FN2" s="49" t="s">
        <v>127</v>
      </c>
      <c r="FO2" s="49" t="s">
        <v>87</v>
      </c>
      <c r="FP2" s="49" t="s">
        <v>119</v>
      </c>
      <c r="FQ2" s="49" t="s">
        <v>197</v>
      </c>
      <c r="FR2" s="49" t="s">
        <v>170</v>
      </c>
      <c r="FS2" s="49" t="s">
        <v>109</v>
      </c>
      <c r="FT2" s="49" t="s">
        <v>116</v>
      </c>
      <c r="FU2" s="50" t="s">
        <v>129</v>
      </c>
      <c r="FV2" s="48" t="s">
        <v>198</v>
      </c>
      <c r="FW2" s="49" t="s">
        <v>199</v>
      </c>
      <c r="FX2" s="49" t="s">
        <v>200</v>
      </c>
      <c r="FY2" s="49" t="s">
        <v>114</v>
      </c>
      <c r="FZ2" s="49" t="s">
        <v>118</v>
      </c>
      <c r="GA2" s="50" t="s">
        <v>121</v>
      </c>
      <c r="GB2" s="48" t="s">
        <v>91</v>
      </c>
      <c r="GC2" s="49" t="s">
        <v>93</v>
      </c>
      <c r="GD2" s="49" t="s">
        <v>94</v>
      </c>
      <c r="GE2" s="49" t="s">
        <v>115</v>
      </c>
      <c r="GF2" s="49" t="s">
        <v>113</v>
      </c>
      <c r="GG2" s="49" t="s">
        <v>83</v>
      </c>
      <c r="GH2" s="49" t="s">
        <v>123</v>
      </c>
      <c r="GI2" s="49" t="s">
        <v>171</v>
      </c>
      <c r="GJ2" s="49" t="s">
        <v>172</v>
      </c>
      <c r="GK2" s="49" t="s">
        <v>173</v>
      </c>
      <c r="GL2" s="49" t="s">
        <v>174</v>
      </c>
      <c r="GM2" s="49" t="s">
        <v>96</v>
      </c>
      <c r="GN2" s="49" t="s">
        <v>97</v>
      </c>
      <c r="GO2" s="49" t="s">
        <v>175</v>
      </c>
      <c r="GP2" s="49" t="s">
        <v>85</v>
      </c>
      <c r="GQ2" s="49" t="s">
        <v>176</v>
      </c>
      <c r="GR2" s="49" t="s">
        <v>100</v>
      </c>
      <c r="GS2" s="49" t="s">
        <v>102</v>
      </c>
      <c r="GT2" s="49" t="s">
        <v>177</v>
      </c>
      <c r="GU2" s="49" t="s">
        <v>178</v>
      </c>
      <c r="GV2" s="49" t="s">
        <v>104</v>
      </c>
      <c r="GW2" s="49" t="s">
        <v>179</v>
      </c>
      <c r="GX2" s="49" t="s">
        <v>180</v>
      </c>
      <c r="GY2" s="49" t="s">
        <v>181</v>
      </c>
      <c r="GZ2" s="49" t="s">
        <v>106</v>
      </c>
      <c r="HA2" s="49" t="s">
        <v>88</v>
      </c>
      <c r="HB2" s="49" t="s">
        <v>120</v>
      </c>
      <c r="HC2" s="49" t="s">
        <v>182</v>
      </c>
      <c r="HD2" s="49" t="s">
        <v>108</v>
      </c>
      <c r="HE2" s="49" t="s">
        <v>110</v>
      </c>
      <c r="HF2" s="49" t="s">
        <v>124</v>
      </c>
      <c r="HG2" s="49" t="s">
        <v>125</v>
      </c>
      <c r="HH2" s="49" t="s">
        <v>111</v>
      </c>
      <c r="HI2" s="49" t="s">
        <v>183</v>
      </c>
      <c r="HJ2" s="49" t="s">
        <v>117</v>
      </c>
      <c r="HK2" s="49" t="s">
        <v>184</v>
      </c>
      <c r="HL2" s="49" t="s">
        <v>185</v>
      </c>
      <c r="HM2" s="50" t="s">
        <v>201</v>
      </c>
      <c r="HN2" s="48" t="s">
        <v>165</v>
      </c>
      <c r="HO2" s="49" t="s">
        <v>92</v>
      </c>
      <c r="HP2" s="49" t="s">
        <v>82</v>
      </c>
      <c r="HQ2" s="49" t="s">
        <v>122</v>
      </c>
      <c r="HR2" s="49" t="s">
        <v>166</v>
      </c>
      <c r="HS2" s="49" t="s">
        <v>95</v>
      </c>
      <c r="HT2" s="49" t="s">
        <v>98</v>
      </c>
      <c r="HU2" s="49" t="s">
        <v>84</v>
      </c>
      <c r="HV2" s="49" t="s">
        <v>154</v>
      </c>
      <c r="HW2" s="49" t="s">
        <v>101</v>
      </c>
      <c r="HX2" s="49" t="s">
        <v>86</v>
      </c>
      <c r="HY2" s="49" t="s">
        <v>103</v>
      </c>
      <c r="HZ2" s="49" t="s">
        <v>168</v>
      </c>
      <c r="IA2" s="49" t="s">
        <v>127</v>
      </c>
      <c r="IB2" s="49" t="s">
        <v>87</v>
      </c>
      <c r="IC2" s="49" t="s">
        <v>119</v>
      </c>
      <c r="ID2" s="49" t="s">
        <v>169</v>
      </c>
      <c r="IE2" s="49" t="s">
        <v>170</v>
      </c>
      <c r="IF2" s="49" t="s">
        <v>109</v>
      </c>
      <c r="IG2" s="49" t="s">
        <v>116</v>
      </c>
      <c r="IH2" s="50" t="s">
        <v>129</v>
      </c>
      <c r="II2" s="48" t="s">
        <v>91</v>
      </c>
      <c r="IJ2" s="49" t="s">
        <v>93</v>
      </c>
      <c r="IK2" s="49" t="s">
        <v>94</v>
      </c>
      <c r="IL2" s="49" t="s">
        <v>115</v>
      </c>
      <c r="IM2" s="49" t="s">
        <v>113</v>
      </c>
      <c r="IN2" s="49" t="s">
        <v>83</v>
      </c>
      <c r="IO2" s="49" t="s">
        <v>123</v>
      </c>
      <c r="IP2" s="49" t="s">
        <v>171</v>
      </c>
      <c r="IQ2" s="49" t="s">
        <v>172</v>
      </c>
      <c r="IR2" s="49" t="s">
        <v>173</v>
      </c>
      <c r="IS2" s="49" t="s">
        <v>174</v>
      </c>
      <c r="IT2" s="49" t="s">
        <v>96</v>
      </c>
      <c r="IU2" s="49" t="s">
        <v>97</v>
      </c>
      <c r="IV2" s="49" t="s">
        <v>175</v>
      </c>
      <c r="IW2" s="49" t="s">
        <v>85</v>
      </c>
      <c r="IX2" s="49" t="s">
        <v>176</v>
      </c>
      <c r="IY2" s="49" t="s">
        <v>100</v>
      </c>
      <c r="IZ2" s="49" t="s">
        <v>102</v>
      </c>
      <c r="JA2" s="49" t="s">
        <v>177</v>
      </c>
      <c r="JB2" s="49" t="s">
        <v>178</v>
      </c>
      <c r="JC2" s="49" t="s">
        <v>104</v>
      </c>
      <c r="JD2" s="49" t="s">
        <v>179</v>
      </c>
      <c r="JE2" s="49" t="s">
        <v>180</v>
      </c>
      <c r="JF2" s="49" t="s">
        <v>181</v>
      </c>
      <c r="JG2" s="49" t="s">
        <v>106</v>
      </c>
      <c r="JH2" s="49" t="s">
        <v>88</v>
      </c>
      <c r="JI2" s="49" t="s">
        <v>120</v>
      </c>
      <c r="JJ2" s="49" t="s">
        <v>182</v>
      </c>
      <c r="JK2" s="49" t="s">
        <v>108</v>
      </c>
      <c r="JL2" s="49" t="s">
        <v>110</v>
      </c>
      <c r="JM2" s="49" t="s">
        <v>124</v>
      </c>
      <c r="JN2" s="49" t="s">
        <v>125</v>
      </c>
      <c r="JO2" s="49" t="s">
        <v>111</v>
      </c>
      <c r="JP2" s="49" t="s">
        <v>183</v>
      </c>
      <c r="JQ2" s="49" t="s">
        <v>117</v>
      </c>
      <c r="JR2" s="49" t="s">
        <v>184</v>
      </c>
      <c r="JS2" s="49" t="s">
        <v>185</v>
      </c>
      <c r="JT2" s="50" t="s">
        <v>186</v>
      </c>
    </row>
    <row r="3" spans="1:280" s="5" customFormat="1">
      <c r="B3" s="12"/>
      <c r="C3" s="13"/>
      <c r="D3" s="14"/>
      <c r="E3" s="15"/>
      <c r="F3" s="5" t="str">
        <f>G3&amp;"　"&amp;H3</f>
        <v>鈴木　佐藤子</v>
      </c>
      <c r="G3" s="5" t="str">
        <f>様式2!M8</f>
        <v>鈴木</v>
      </c>
      <c r="H3" s="5" t="str">
        <f>様式2!S8</f>
        <v>佐藤子</v>
      </c>
      <c r="I3" s="5" t="str">
        <f>様式2!M7</f>
        <v>スズキ</v>
      </c>
      <c r="J3" s="5" t="str">
        <f>様式2!S7</f>
        <v>サトウコ</v>
      </c>
      <c r="K3" s="5" t="str">
        <f>TEXT($O3,"ggg")</f>
        <v>昭和</v>
      </c>
      <c r="L3" s="5" t="str">
        <f>TEXT($O3,"e")</f>
        <v>55</v>
      </c>
      <c r="M3" s="5" t="str">
        <f>TEXT($O3,"m")</f>
        <v>10</v>
      </c>
      <c r="N3" s="5" t="str">
        <f>TEXT($O3,"d")</f>
        <v>1</v>
      </c>
      <c r="O3" s="12">
        <f>様式2!AB9</f>
        <v>29495</v>
      </c>
      <c r="P3" s="5" t="str">
        <f>様式2!Z7</f>
        <v>女</v>
      </c>
      <c r="Q3" s="16">
        <f>様式2!G10</f>
        <v>990001</v>
      </c>
      <c r="R3" s="5" t="str">
        <f>様式2!J11</f>
        <v>神奈川県</v>
      </c>
      <c r="S3" s="5" t="str">
        <f>様式2!J12</f>
        <v>関東市南北町１－２　Ａアパート１９０７号室</v>
      </c>
      <c r="T3" s="5" t="str">
        <f>様式2!J13</f>
        <v>カントウシミナミキタチョウ</v>
      </c>
      <c r="U3" s="13" t="str">
        <f>様式2!J14</f>
        <v>012-345-7777</v>
      </c>
      <c r="V3" s="13" t="str">
        <f>様式2!J15</f>
        <v>000-4444-5555</v>
      </c>
      <c r="W3" s="13" t="str">
        <f>様式2!J16</f>
        <v>kakunoadoresu@mail.ne.jp</v>
      </c>
      <c r="X3" s="15">
        <f>様式2!V28</f>
        <v>12345</v>
      </c>
      <c r="Y3" s="5" t="str">
        <f>TEXT($AC3,"ggg")</f>
        <v>平成</v>
      </c>
      <c r="Z3" s="5" t="str">
        <f>TEXT($AC3,"e")</f>
        <v>13</v>
      </c>
      <c r="AA3" s="5" t="str">
        <f>TEXT($AC3,"m")</f>
        <v>3</v>
      </c>
      <c r="AB3" s="5" t="str">
        <f>TEXT($AC3,"d")</f>
        <v>25</v>
      </c>
      <c r="AC3" s="12">
        <f>様式2!AB28</f>
        <v>36975</v>
      </c>
      <c r="AD3" s="5" t="str">
        <f>様式2!V29&amp;""</f>
        <v>9</v>
      </c>
      <c r="AE3" s="5" t="str">
        <f>TEXT($AI3,"ggg")</f>
        <v>平成</v>
      </c>
      <c r="AF3" s="5" t="str">
        <f>TEXT($AI3,"e")</f>
        <v>10</v>
      </c>
      <c r="AG3" s="5" t="str">
        <f>TEXT($AI3,"m")</f>
        <v>4</v>
      </c>
      <c r="AH3" s="5" t="str">
        <f>TEXT($AI3,"d")</f>
        <v>26</v>
      </c>
      <c r="AI3" s="12">
        <f>様式2!AB29</f>
        <v>35911</v>
      </c>
      <c r="AJ3" s="5" t="str">
        <f>様式2!V30&amp;""</f>
        <v>1111</v>
      </c>
      <c r="AK3" s="5" t="str">
        <f>TEXT($AO3,"ggg")</f>
        <v>平成</v>
      </c>
      <c r="AL3" s="5" t="str">
        <f>TEXT($AO3,"e")</f>
        <v>12</v>
      </c>
      <c r="AM3" s="5" t="str">
        <f>TEXT($AO3,"m")</f>
        <v>11</v>
      </c>
      <c r="AN3" s="5" t="str">
        <f>TEXT($AO3,"d")</f>
        <v>5</v>
      </c>
      <c r="AO3" s="12">
        <f>様式2!AB30</f>
        <v>36835</v>
      </c>
      <c r="AP3" s="5" t="str">
        <f>様式2!V32&amp;""</f>
        <v>78</v>
      </c>
      <c r="AQ3" s="5" t="str">
        <f>TEXT($AU3,"ggg")</f>
        <v>平成</v>
      </c>
      <c r="AR3" s="5" t="str">
        <f>TEXT($AU3,"e")</f>
        <v>25</v>
      </c>
      <c r="AS3" s="5" t="str">
        <f>TEXT($AU3,"m")</f>
        <v>12</v>
      </c>
      <c r="AT3" s="5" t="str">
        <f>TEXT($AU3,"d")</f>
        <v>7</v>
      </c>
      <c r="AU3" s="12">
        <f>様式2!AB32</f>
        <v>41615</v>
      </c>
      <c r="AV3" s="5" t="str">
        <f>様式2!C32&amp;""</f>
        <v>脳卒中リハビリテーション看護</v>
      </c>
      <c r="AW3" s="5" t="str">
        <f>様式2!V34&amp;""</f>
        <v>0456</v>
      </c>
      <c r="AX3" s="5" t="str">
        <f>TEXT($BB3,"ggg")</f>
        <v>平成</v>
      </c>
      <c r="AY3" s="5" t="str">
        <f>TEXT($BB3,"e")</f>
        <v>24</v>
      </c>
      <c r="AZ3" s="5" t="str">
        <f>TEXT($BB3,"m")</f>
        <v>1</v>
      </c>
      <c r="BA3" s="5" t="str">
        <f>TEXT($BB3,"d")</f>
        <v>31</v>
      </c>
      <c r="BB3" s="12">
        <f>様式2!AB34</f>
        <v>40939</v>
      </c>
      <c r="BC3" s="5" t="str">
        <f>様式2!C34&amp;""</f>
        <v>急性・重症患者看護</v>
      </c>
      <c r="BD3" s="5" t="str">
        <f>TEXT($BH3,"ggg")</f>
        <v>平成</v>
      </c>
      <c r="BE3" s="5" t="str">
        <f>TEXT($BH3,"e")</f>
        <v>27</v>
      </c>
      <c r="BF3" s="5" t="str">
        <f>TEXT($BH3,"m")</f>
        <v>3</v>
      </c>
      <c r="BG3" s="5" t="str">
        <f>TEXT($BH3,"d")</f>
        <v>31</v>
      </c>
      <c r="BH3" s="12">
        <f>様式2!AB36</f>
        <v>42094</v>
      </c>
      <c r="BI3" s="5" t="str">
        <f>IF(様式2!F18="","無","有")</f>
        <v>有</v>
      </c>
      <c r="BJ3" s="5" t="str">
        <f>様式2!F18</f>
        <v>医療法人Ｘ会　Ｚ総合病院</v>
      </c>
      <c r="BK3" s="5" t="str">
        <f>様式2!F17</f>
        <v>イリョウホウジンエックスカイ　ゼットソウゴウビョウイン</v>
      </c>
      <c r="BL3" s="5">
        <f>COUNTIF(様式3!F102:L103,"?*")</f>
        <v>2</v>
      </c>
      <c r="BM3" s="16">
        <f>様式2!G19</f>
        <v>9876543</v>
      </c>
      <c r="BN3" s="12" t="str">
        <f>様式2!J20</f>
        <v>静岡県</v>
      </c>
      <c r="BO3" s="12" t="str">
        <f>様式2!J21</f>
        <v>御殿場市御殿場町３丁目４番地</v>
      </c>
      <c r="BP3" s="5">
        <f>様式2!I22</f>
        <v>0</v>
      </c>
      <c r="BQ3" s="5">
        <f>様式2!I23</f>
        <v>0</v>
      </c>
      <c r="BR3" s="5">
        <f>様式2!I24</f>
        <v>0</v>
      </c>
      <c r="BS3" s="5" t="str">
        <f>様式2!J25&amp;""</f>
        <v>可</v>
      </c>
      <c r="BT3" s="5" t="str">
        <f>様式2!J26&amp;""</f>
        <v>総務部</v>
      </c>
      <c r="BU3" s="5" t="str">
        <f>様式2!J27&amp;""</f>
        <v>soumubu@mail.co.jp</v>
      </c>
      <c r="BV3" s="5" t="str">
        <f>IF(BL3&lt;&gt;0,"有","無")</f>
        <v>有</v>
      </c>
      <c r="BW3" s="5" t="str">
        <f>IF(COUNTIF(様式3!$K$120:$L$157,"*△*")&lt;&gt;0,"行為による","あり")</f>
        <v>行為による</v>
      </c>
      <c r="BX3" s="14" t="s">
        <v>487</v>
      </c>
      <c r="BY3" s="5" t="str">
        <f>様式3!N102</f>
        <v>所属施設</v>
      </c>
      <c r="BZ3" s="5" t="str">
        <f>様式3!F102</f>
        <v>医療法人Ｘ会　Ｚ総合病院</v>
      </c>
      <c r="CA3" s="14" t="s">
        <v>491</v>
      </c>
      <c r="CB3" s="5" t="str">
        <f>様式3!N103</f>
        <v>系列施設</v>
      </c>
      <c r="CC3" s="5" t="str">
        <f>様式3!F103</f>
        <v>地方独立行政法人ＡＡＡ日本統括支部　総合医療センター大大大大大病院訪問看護ステーションＢ</v>
      </c>
      <c r="CD3" s="92" t="s">
        <v>491</v>
      </c>
      <c r="CE3" s="5" t="str">
        <f>IF(様式3!D11&lt;&gt;"","有","無")</f>
        <v>無</v>
      </c>
      <c r="CF3" s="5">
        <f>MAX(様式3!$P$34:$P$54)</f>
        <v>7</v>
      </c>
      <c r="CG3" s="5">
        <f>COUNTIF(様式3!$Q$34:$Q$54,"*区*")+COUNTIF(様式3!$Q$34:$Q$54,"*行*")</f>
        <v>4</v>
      </c>
      <c r="CH3" s="5">
        <f>COUNTIF(様式3!$E$34:$E$54,"?*")</f>
        <v>6</v>
      </c>
      <c r="CI3" s="5" t="str">
        <f>IF(様式2!$AB$36&lt;&gt;"","○","")</f>
        <v>○</v>
      </c>
      <c r="CK3" s="5" t="str">
        <f>IF(様式3!O34&lt;&gt;"-","済","")</f>
        <v/>
      </c>
      <c r="CL3" s="5" t="str">
        <f>IF(様式3!O35&lt;&gt;"-","済","")</f>
        <v/>
      </c>
      <c r="CM3" s="5" t="str">
        <f>IF(様式3!O36&lt;&gt;"-","済","")</f>
        <v>済</v>
      </c>
      <c r="CN3" s="5" t="str">
        <f>IF(様式3!O37&lt;&gt;"-","済","")</f>
        <v>済</v>
      </c>
      <c r="CO3" s="5" t="str">
        <f>IF(様式3!O38&lt;&gt;"-","済","")</f>
        <v/>
      </c>
      <c r="CP3" s="5" t="str">
        <f>IF(様式3!O39&lt;&gt;"-","済","")</f>
        <v/>
      </c>
      <c r="CQ3" s="5" t="str">
        <f>IF(様式3!O40&lt;&gt;"-","済","")</f>
        <v/>
      </c>
      <c r="CR3" s="5" t="str">
        <f>IF(様式3!O41&lt;&gt;"-","済","")</f>
        <v>済</v>
      </c>
      <c r="CS3" s="5" t="str">
        <f>IF(様式3!O42&lt;&gt;"-","済","")</f>
        <v/>
      </c>
      <c r="CT3" s="5" t="str">
        <f>IF(様式3!O43&lt;&gt;"-","済","")</f>
        <v/>
      </c>
      <c r="CU3" s="5" t="str">
        <f>IF(様式3!O44&lt;&gt;"-","済","")</f>
        <v>済</v>
      </c>
      <c r="CV3" s="5" t="str">
        <f>IF(様式3!O45&lt;&gt;"-","済","")</f>
        <v/>
      </c>
      <c r="CW3" s="5" t="str">
        <f>IF(様式3!O46&lt;&gt;"-","済","")</f>
        <v/>
      </c>
      <c r="CX3" s="5" t="str">
        <f>IF(様式3!O47&lt;&gt;"-","済","")</f>
        <v/>
      </c>
      <c r="CY3" s="5" t="str">
        <f>IF(様式3!O48&lt;&gt;"-","済","")</f>
        <v>済</v>
      </c>
      <c r="CZ3" s="5" t="str">
        <f>IF(様式3!O49&lt;&gt;"-","済","")</f>
        <v/>
      </c>
      <c r="DA3" s="5" t="str">
        <f>IF(様式3!O50&lt;&gt;"-","済","")</f>
        <v/>
      </c>
      <c r="DB3" s="5" t="str">
        <f>IF(様式3!O51&lt;&gt;"-","済","")</f>
        <v/>
      </c>
      <c r="DC3" s="5" t="str">
        <f>IF(様式3!O52&lt;&gt;"-","済","")</f>
        <v/>
      </c>
      <c r="DD3" s="5" t="str">
        <f>IF(様式3!O53&lt;&gt;"-","済","")</f>
        <v>済</v>
      </c>
      <c r="DE3" s="5" t="str">
        <f>IF(様式3!O54&lt;&gt;"-","済","")</f>
        <v/>
      </c>
      <c r="DF3" s="5" t="str">
        <f>IF(様式3!X61&lt;&gt;0,"済","")</f>
        <v/>
      </c>
      <c r="DG3" s="5" t="str">
        <f>IF(様式3!X62&lt;&gt;0,"済","")</f>
        <v/>
      </c>
      <c r="DH3" s="5" t="str">
        <f>IF(様式3!X63&lt;&gt;0,"済","")</f>
        <v/>
      </c>
      <c r="DI3" s="5" t="str">
        <f>IF(様式3!X64&lt;&gt;0,"済","")</f>
        <v/>
      </c>
      <c r="DJ3" s="5" t="str">
        <f>IF(様式3!X65&lt;&gt;0,"済","")</f>
        <v/>
      </c>
      <c r="DK3" s="5" t="str">
        <f>IF(様式3!X66&lt;&gt;0,"済","")</f>
        <v>済</v>
      </c>
      <c r="DL3" s="5" t="str">
        <f>IF(様式3!X67&lt;&gt;0,"済","")</f>
        <v/>
      </c>
      <c r="DM3" s="5" t="str">
        <f>IF(様式3!X68&lt;&gt;0,"済","")</f>
        <v/>
      </c>
      <c r="DN3" s="5" t="str">
        <f>IF(様式3!X69&lt;&gt;0,"済","")</f>
        <v/>
      </c>
      <c r="DO3" s="5" t="str">
        <f>IF(様式3!X70&lt;&gt;0,"済","")</f>
        <v/>
      </c>
      <c r="DP3" s="5" t="str">
        <f>IF(様式3!X71&lt;&gt;0,"済","")</f>
        <v/>
      </c>
      <c r="DQ3" s="5" t="str">
        <f>IF(様式3!X72&lt;&gt;0,"済","")</f>
        <v/>
      </c>
      <c r="DR3" s="5" t="str">
        <f>IF(様式3!X73&lt;&gt;0,"済","")</f>
        <v/>
      </c>
      <c r="DS3" s="5" t="str">
        <f>IF(様式3!X74&lt;&gt;0,"済","")</f>
        <v/>
      </c>
      <c r="DT3" s="5" t="str">
        <f>IF(様式3!X75&lt;&gt;0,"済","")</f>
        <v>済</v>
      </c>
      <c r="DU3" s="5" t="str">
        <f>IF(様式3!X76&lt;&gt;0,"済","")</f>
        <v/>
      </c>
      <c r="DV3" s="5" t="str">
        <f>IF(様式3!X77&lt;&gt;0,"済","")</f>
        <v/>
      </c>
      <c r="DW3" s="5" t="str">
        <f>IF(様式3!X78&lt;&gt;0,"済","")</f>
        <v/>
      </c>
      <c r="DX3" s="5" t="str">
        <f>IF(様式3!X79&lt;&gt;0,"済","")</f>
        <v>済</v>
      </c>
      <c r="DY3" s="5" t="str">
        <f>IF(様式3!X80&lt;&gt;0,"済","")</f>
        <v/>
      </c>
      <c r="DZ3" s="5" t="str">
        <f>IF(様式3!X81&lt;&gt;0,"済","")</f>
        <v/>
      </c>
      <c r="EA3" s="5" t="str">
        <f>IF(様式3!X82&lt;&gt;0,"済","")</f>
        <v/>
      </c>
      <c r="EB3" s="5" t="str">
        <f>IF(様式3!X83&lt;&gt;0,"済","")</f>
        <v/>
      </c>
      <c r="EC3" s="5" t="str">
        <f>IF(様式3!X84&lt;&gt;0,"済","")</f>
        <v/>
      </c>
      <c r="ED3" s="5" t="str">
        <f>IF(様式3!X85&lt;&gt;0,"済","")</f>
        <v/>
      </c>
      <c r="EE3" s="5" t="str">
        <f>IF(様式3!X86&lt;&gt;0,"済","")</f>
        <v>済</v>
      </c>
      <c r="EF3" s="5" t="str">
        <f>IF(様式3!X87&lt;&gt;0,"済","")</f>
        <v/>
      </c>
      <c r="EG3" s="5" t="str">
        <f>IF(様式3!X88&lt;&gt;0,"済","")</f>
        <v/>
      </c>
      <c r="EH3" s="5" t="str">
        <f>IF(様式3!X89&lt;&gt;0,"済","")</f>
        <v/>
      </c>
      <c r="EI3" s="5" t="str">
        <f>IF(様式3!X90&lt;&gt;0,"済","")</f>
        <v/>
      </c>
      <c r="EJ3" s="5" t="str">
        <f>IF(様式3!X91&lt;&gt;0,"済","")</f>
        <v/>
      </c>
      <c r="EK3" s="5" t="str">
        <f>IF(様式3!X92&lt;&gt;0,"済","")</f>
        <v/>
      </c>
      <c r="EL3" s="5" t="str">
        <f>IF(様式3!X93&lt;&gt;0,"済","")</f>
        <v/>
      </c>
      <c r="EM3" s="5" t="str">
        <f>IF(様式3!X94&lt;&gt;0,"済","")</f>
        <v/>
      </c>
      <c r="EN3" s="5" t="str">
        <f>IF(様式3!X95&lt;&gt;0,"済","")</f>
        <v/>
      </c>
      <c r="EO3" s="5" t="str">
        <f>IF(様式3!X96&lt;&gt;0,"済","")</f>
        <v/>
      </c>
      <c r="EP3" s="5" t="str">
        <f>IF(様式3!X97&lt;&gt;0,"済","")</f>
        <v/>
      </c>
      <c r="EQ3" s="5" t="str">
        <f>IF(様式3!X98&lt;&gt;0,"済","")</f>
        <v/>
      </c>
      <c r="ES3" s="5" t="str">
        <f>IF($CE3="有","○","")</f>
        <v/>
      </c>
      <c r="ET3" s="5" t="str">
        <f t="shared" ref="ET3:EV3" si="0">IF($CE3="有","○","")</f>
        <v/>
      </c>
      <c r="EU3" s="5" t="str">
        <f t="shared" si="0"/>
        <v/>
      </c>
      <c r="EV3" s="5" t="str">
        <f t="shared" si="0"/>
        <v/>
      </c>
      <c r="EW3" s="5" t="str">
        <f>IF($CE3="有","○","")</f>
        <v/>
      </c>
      <c r="EX3" s="5" t="str">
        <f>IF($CE3="有","○","")</f>
        <v/>
      </c>
      <c r="FA3" s="5" t="str">
        <f>様式3!Q34</f>
        <v>麻酔</v>
      </c>
      <c r="FB3" s="5" t="str">
        <f>様式3!Q35</f>
        <v>区麻酔</v>
      </c>
      <c r="FC3" s="5" t="str">
        <f>様式3!Q36</f>
        <v/>
      </c>
      <c r="FD3" s="5" t="str">
        <f>様式3!Q37</f>
        <v/>
      </c>
      <c r="FE3" s="5" t="str">
        <f>様式3!Q38</f>
        <v/>
      </c>
      <c r="FF3" s="5" t="str">
        <f>様式3!Q39</f>
        <v/>
      </c>
      <c r="FG3" s="5" t="str">
        <f>様式3!Q40</f>
        <v/>
      </c>
      <c r="FH3" s="5" t="str">
        <f>様式3!Q41</f>
        <v>行</v>
      </c>
      <c r="FI3" s="5" t="str">
        <f>様式3!Q42</f>
        <v/>
      </c>
      <c r="FJ3" s="5" t="str">
        <f>様式3!Q43</f>
        <v/>
      </c>
      <c r="FK3" s="5" t="str">
        <f>様式3!Q44</f>
        <v/>
      </c>
      <c r="FL3" s="5" t="str">
        <f>様式3!Q45</f>
        <v/>
      </c>
      <c r="FM3" s="5" t="str">
        <f>様式3!Q46</f>
        <v>麻酔</v>
      </c>
      <c r="FN3" s="5" t="str">
        <f>様式3!Q47</f>
        <v/>
      </c>
      <c r="FO3" s="5" t="str">
        <f>様式3!Q48</f>
        <v>区麻酔</v>
      </c>
      <c r="FP3" s="5" t="str">
        <f>様式3!Q49</f>
        <v/>
      </c>
      <c r="FQ3" s="5" t="str">
        <f>様式3!Q50</f>
        <v/>
      </c>
      <c r="FR3" s="5" t="str">
        <f>様式3!Q51</f>
        <v>麻酔</v>
      </c>
      <c r="FS3" s="5" t="str">
        <f>様式3!Q52</f>
        <v>区麻酔</v>
      </c>
      <c r="FT3" s="5" t="str">
        <f>様式3!Q53</f>
        <v/>
      </c>
      <c r="FU3" s="5" t="str">
        <f>様式3!Q54</f>
        <v/>
      </c>
      <c r="FV3" s="66" t="str">
        <f>様式3!D21&amp;""</f>
        <v/>
      </c>
      <c r="FW3" s="66" t="str">
        <f>様式3!D22&amp;""</f>
        <v/>
      </c>
      <c r="FX3" s="66" t="str">
        <f>様式3!D23&amp;""</f>
        <v>○</v>
      </c>
      <c r="FY3" s="66" t="str">
        <f>様式3!D24&amp;""</f>
        <v/>
      </c>
      <c r="FZ3" s="66" t="str">
        <f>様式3!D25&amp;""</f>
        <v/>
      </c>
      <c r="GA3" s="66" t="str">
        <f>様式3!D26&amp;""</f>
        <v/>
      </c>
      <c r="GB3" s="5" t="str">
        <f>様式3!Q61</f>
        <v>麻酔</v>
      </c>
      <c r="GC3" s="5" t="str">
        <f>様式3!Q62</f>
        <v>区麻酔</v>
      </c>
      <c r="GD3" s="5" t="str">
        <f>様式3!Q63</f>
        <v>区</v>
      </c>
      <c r="GE3" s="5" t="str">
        <f>様式3!Q64</f>
        <v>区</v>
      </c>
      <c r="GF3" s="5" t="str">
        <f>様式3!Q65</f>
        <v>区麻酔</v>
      </c>
      <c r="GG3" s="5" t="str">
        <f>様式3!Q66</f>
        <v/>
      </c>
      <c r="GH3" s="5" t="str">
        <f>様式3!Q67</f>
        <v/>
      </c>
      <c r="GI3" s="5" t="str">
        <f>様式3!Q68</f>
        <v/>
      </c>
      <c r="GJ3" s="5" t="str">
        <f>様式3!Q69</f>
        <v/>
      </c>
      <c r="GK3" s="5" t="str">
        <f>様式3!Q70</f>
        <v/>
      </c>
      <c r="GL3" s="5" t="str">
        <f>様式3!Q71</f>
        <v/>
      </c>
      <c r="GM3" s="5" t="str">
        <f>様式3!Q72</f>
        <v/>
      </c>
      <c r="GN3" s="5" t="str">
        <f>様式3!Q73</f>
        <v/>
      </c>
      <c r="GO3" s="5" t="str">
        <f>様式3!Q74</f>
        <v/>
      </c>
      <c r="GP3" s="5" t="str">
        <f>様式3!Q75</f>
        <v/>
      </c>
      <c r="GQ3" s="5" t="str">
        <f>様式3!Q76</f>
        <v/>
      </c>
      <c r="GR3" s="5" t="str">
        <f>様式3!Q77</f>
        <v/>
      </c>
      <c r="GS3" s="5" t="str">
        <f>様式3!Q78</f>
        <v/>
      </c>
      <c r="GT3" s="5" t="str">
        <f>様式3!Q79</f>
        <v/>
      </c>
      <c r="GU3" s="5" t="str">
        <f>様式3!Q80</f>
        <v/>
      </c>
      <c r="GV3" s="5" t="str">
        <f>様式3!Q81</f>
        <v/>
      </c>
      <c r="GW3" s="5" t="str">
        <f>様式3!Q82</f>
        <v>麻酔</v>
      </c>
      <c r="GX3" s="5" t="str">
        <f>様式3!Q83</f>
        <v>麻酔</v>
      </c>
      <c r="GY3" s="5" t="str">
        <f>様式3!Q84</f>
        <v/>
      </c>
      <c r="GZ3" s="5" t="str">
        <f>様式3!Q85</f>
        <v>区</v>
      </c>
      <c r="HA3" s="5" t="str">
        <f>様式3!Q86</f>
        <v/>
      </c>
      <c r="HB3" s="5" t="str">
        <f>様式3!Q87</f>
        <v/>
      </c>
      <c r="HC3" s="5" t="str">
        <f>様式3!Q88</f>
        <v/>
      </c>
      <c r="HD3" s="5" t="str">
        <f>様式3!Q89</f>
        <v>麻酔</v>
      </c>
      <c r="HE3" s="5" t="str">
        <f>様式3!Q90</f>
        <v>区</v>
      </c>
      <c r="HF3" s="5" t="str">
        <f>様式3!Q91</f>
        <v>区</v>
      </c>
      <c r="HG3" s="5" t="str">
        <f>様式3!Q92</f>
        <v>区</v>
      </c>
      <c r="HH3" s="5" t="str">
        <f>様式3!Q93</f>
        <v>区麻酔</v>
      </c>
      <c r="HI3" s="5" t="str">
        <f>様式3!Q94</f>
        <v>区</v>
      </c>
      <c r="HJ3" s="5" t="str">
        <f>様式3!Q95</f>
        <v/>
      </c>
      <c r="HK3" s="5" t="str">
        <f>様式3!Q96</f>
        <v/>
      </c>
      <c r="HL3" s="5" t="str">
        <f>様式3!Q97</f>
        <v/>
      </c>
      <c r="HM3" s="5" t="str">
        <f>様式3!Q98</f>
        <v/>
      </c>
      <c r="HN3" s="5" t="str">
        <f>様式3!R34</f>
        <v>①</v>
      </c>
      <c r="HO3" s="5" t="str">
        <f>様式3!R35</f>
        <v>①②他</v>
      </c>
      <c r="HP3" s="5" t="str">
        <f>様式3!R36</f>
        <v/>
      </c>
      <c r="HQ3" s="5" t="str">
        <f>様式3!R37</f>
        <v/>
      </c>
      <c r="HR3" s="5" t="str">
        <f>様式3!R38</f>
        <v/>
      </c>
      <c r="HS3" s="5" t="str">
        <f>様式3!R39</f>
        <v/>
      </c>
      <c r="HT3" s="5" t="str">
        <f>様式3!R40</f>
        <v/>
      </c>
      <c r="HU3" s="5" t="str">
        <f>様式3!R41</f>
        <v/>
      </c>
      <c r="HV3" s="5" t="str">
        <f>様式3!R42</f>
        <v/>
      </c>
      <c r="HW3" s="5" t="str">
        <f>様式3!R43</f>
        <v/>
      </c>
      <c r="HX3" s="5" t="str">
        <f>様式3!R44</f>
        <v/>
      </c>
      <c r="HY3" s="5" t="str">
        <f>様式3!R45</f>
        <v/>
      </c>
      <c r="HZ3" s="5" t="str">
        <f>様式3!R46</f>
        <v>①②他</v>
      </c>
      <c r="IA3" s="5" t="str">
        <f>様式3!R47</f>
        <v/>
      </c>
      <c r="IB3" s="5" t="str">
        <f>様式3!R48</f>
        <v>①②</v>
      </c>
      <c r="IC3" s="5" t="str">
        <f>様式3!R49</f>
        <v/>
      </c>
      <c r="ID3" s="5" t="str">
        <f>様式3!R50</f>
        <v/>
      </c>
      <c r="IE3" s="5" t="str">
        <f>様式3!R51</f>
        <v>①②</v>
      </c>
      <c r="IF3" s="5" t="str">
        <f>様式3!R52</f>
        <v>①②他</v>
      </c>
      <c r="IG3" s="5" t="str">
        <f>様式3!R53</f>
        <v/>
      </c>
      <c r="IH3" s="5" t="str">
        <f>様式3!R54</f>
        <v/>
      </c>
      <c r="II3" s="5" t="str">
        <f>様式3!R120</f>
        <v>①</v>
      </c>
      <c r="IJ3" s="5" t="str">
        <f>様式3!R121</f>
        <v>①他</v>
      </c>
      <c r="IK3" s="5" t="str">
        <f>様式3!R122</f>
        <v/>
      </c>
      <c r="IL3" s="5" t="str">
        <f>様式3!R123</f>
        <v>②他</v>
      </c>
      <c r="IM3" s="5" t="str">
        <f>様式3!R124</f>
        <v>②</v>
      </c>
      <c r="IN3" s="5" t="str">
        <f>様式3!R125</f>
        <v/>
      </c>
      <c r="IO3" s="5" t="str">
        <f>様式3!R126</f>
        <v>他</v>
      </c>
      <c r="IP3" s="5" t="str">
        <f>様式3!R127</f>
        <v/>
      </c>
      <c r="IQ3" s="5" t="str">
        <f>様式3!R128</f>
        <v/>
      </c>
      <c r="IR3" s="5" t="str">
        <f>様式3!R129</f>
        <v/>
      </c>
      <c r="IS3" s="5" t="str">
        <f>様式3!R130</f>
        <v/>
      </c>
      <c r="IT3" s="5" t="str">
        <f>様式3!R131</f>
        <v/>
      </c>
      <c r="IU3" s="5" t="str">
        <f>様式3!R132</f>
        <v/>
      </c>
      <c r="IV3" s="5" t="str">
        <f>様式3!R133</f>
        <v/>
      </c>
      <c r="IW3" s="5" t="str">
        <f>様式3!R134</f>
        <v/>
      </c>
      <c r="IX3" s="5" t="str">
        <f>様式3!R135</f>
        <v/>
      </c>
      <c r="IY3" s="5" t="str">
        <f>様式3!R136</f>
        <v/>
      </c>
      <c r="IZ3" s="5" t="str">
        <f>様式3!R137</f>
        <v/>
      </c>
      <c r="JA3" s="5" t="str">
        <f>様式3!R138</f>
        <v/>
      </c>
      <c r="JB3" s="5" t="str">
        <f>様式3!R139</f>
        <v>①②</v>
      </c>
      <c r="JC3" s="5" t="str">
        <f>様式3!R140</f>
        <v/>
      </c>
      <c r="JD3" s="5" t="str">
        <f>様式3!R141</f>
        <v>①他</v>
      </c>
      <c r="JE3" s="5" t="str">
        <f>様式3!R142</f>
        <v>①②</v>
      </c>
      <c r="JF3" s="5" t="str">
        <f>様式3!R143</f>
        <v/>
      </c>
      <c r="JG3" s="5" t="str">
        <f>様式3!R144</f>
        <v>①②</v>
      </c>
      <c r="JH3" s="5" t="str">
        <f>様式3!R145</f>
        <v/>
      </c>
      <c r="JI3" s="5" t="str">
        <f>様式3!R146</f>
        <v/>
      </c>
      <c r="JJ3" s="5" t="str">
        <f>様式3!R147</f>
        <v/>
      </c>
      <c r="JK3" s="5" t="str">
        <f>様式3!R148</f>
        <v>①②</v>
      </c>
      <c r="JL3" s="5" t="str">
        <f>様式3!R149</f>
        <v>①②</v>
      </c>
      <c r="JM3" s="5" t="str">
        <f>様式3!R150</f>
        <v>①</v>
      </c>
      <c r="JN3" s="5" t="str">
        <f>様式3!R151</f>
        <v>②他</v>
      </c>
      <c r="JO3" s="5" t="str">
        <f>様式3!R152</f>
        <v>①②他</v>
      </c>
      <c r="JP3" s="5" t="str">
        <f>様式3!R153</f>
        <v>①②他</v>
      </c>
      <c r="JQ3" s="5" t="str">
        <f>様式3!R154</f>
        <v/>
      </c>
      <c r="JR3" s="5" t="str">
        <f>様式3!R155</f>
        <v>②</v>
      </c>
      <c r="JS3" s="5" t="str">
        <f>様式3!R156</f>
        <v>①</v>
      </c>
      <c r="JT3" s="5" t="str">
        <f>様式3!R157</f>
        <v/>
      </c>
    </row>
  </sheetData>
  <mergeCells count="49">
    <mergeCell ref="HJ1:HL1"/>
    <mergeCell ref="GM1:GN1"/>
    <mergeCell ref="GH1:GK1"/>
    <mergeCell ref="DT1:DU1"/>
    <mergeCell ref="DX1:DY1"/>
    <mergeCell ref="EA1:EB1"/>
    <mergeCell ref="ED1:EE1"/>
    <mergeCell ref="EI1:EM1"/>
    <mergeCell ref="EN1:EP1"/>
    <mergeCell ref="ER1:ER2"/>
    <mergeCell ref="ES1:EZ1"/>
    <mergeCell ref="FA1:FU1"/>
    <mergeCell ref="FV1:GA1"/>
    <mergeCell ref="GC1:GF1"/>
    <mergeCell ref="GP1:GQ1"/>
    <mergeCell ref="GT1:GU1"/>
    <mergeCell ref="GW1:GX1"/>
    <mergeCell ref="GZ1:HA1"/>
    <mergeCell ref="HE1:HI1"/>
    <mergeCell ref="DQ1:DR1"/>
    <mergeCell ref="X1:X2"/>
    <mergeCell ref="Y1:AC1"/>
    <mergeCell ref="CE1:CE2"/>
    <mergeCell ref="CF1:CF2"/>
    <mergeCell ref="CG1:CH1"/>
    <mergeCell ref="CI1:CI2"/>
    <mergeCell ref="CJ1:CJ2"/>
    <mergeCell ref="CK1:DE1"/>
    <mergeCell ref="DG1:DJ1"/>
    <mergeCell ref="DL1:DO1"/>
    <mergeCell ref="P1:P2"/>
    <mergeCell ref="K1:O1"/>
    <mergeCell ref="A1:A2"/>
    <mergeCell ref="C1:C2"/>
    <mergeCell ref="F1:F2"/>
    <mergeCell ref="G1:H1"/>
    <mergeCell ref="I1:J1"/>
    <mergeCell ref="E1:E2"/>
    <mergeCell ref="D1:D2"/>
    <mergeCell ref="B1:B2"/>
    <mergeCell ref="JD1:JE1"/>
    <mergeCell ref="JG1:JH1"/>
    <mergeCell ref="JL1:JP1"/>
    <mergeCell ref="JQ1:JS1"/>
    <mergeCell ref="IJ1:IM1"/>
    <mergeCell ref="IO1:IR1"/>
    <mergeCell ref="IT1:IU1"/>
    <mergeCell ref="IW1:IX1"/>
    <mergeCell ref="JA1:JB1"/>
  </mergeCells>
  <phoneticPr fontId="1" type="Hiragan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FF00"/>
  </sheetPr>
  <dimension ref="A1:AA26"/>
  <sheetViews>
    <sheetView showGridLines="0" tabSelected="1" view="pageBreakPreview" topLeftCell="A10" zoomScaleNormal="100" zoomScaleSheetLayoutView="100" workbookViewId="0">
      <selection activeCell="P22" sqref="P22:R22"/>
    </sheetView>
  </sheetViews>
  <sheetFormatPr defaultColWidth="3.625" defaultRowHeight="27" customHeight="1"/>
  <cols>
    <col min="1" max="1" width="22" style="70" customWidth="1"/>
    <col min="2" max="2" width="3" style="68" bestFit="1" customWidth="1"/>
    <col min="3" max="27" width="3.5" style="1" customWidth="1"/>
    <col min="28" max="16384" width="3.625" style="1"/>
  </cols>
  <sheetData>
    <row r="1" spans="1:27" ht="21" customHeight="1">
      <c r="A1" s="71"/>
      <c r="B1" s="69"/>
      <c r="AA1" s="2" t="s">
        <v>14</v>
      </c>
    </row>
    <row r="2" spans="1:27" ht="27" customHeight="1">
      <c r="A2" s="71" t="s">
        <v>448</v>
      </c>
      <c r="B2" s="69" t="s">
        <v>407</v>
      </c>
      <c r="V2" s="19" t="s">
        <v>0</v>
      </c>
      <c r="Y2" s="149"/>
      <c r="Z2" s="149"/>
      <c r="AA2" s="149"/>
    </row>
    <row r="3" spans="1:27" ht="27" customHeight="1">
      <c r="A3" s="71"/>
      <c r="B3" s="69"/>
    </row>
    <row r="4" spans="1:27" ht="27" customHeight="1">
      <c r="A4" s="71"/>
      <c r="B4" s="69"/>
      <c r="C4" s="155" t="s">
        <v>1</v>
      </c>
      <c r="D4" s="155"/>
      <c r="E4" s="155"/>
      <c r="F4" s="155"/>
      <c r="G4" s="155"/>
      <c r="H4" s="155"/>
      <c r="I4" s="155"/>
      <c r="J4" s="155"/>
      <c r="K4" s="155"/>
      <c r="L4" s="155"/>
      <c r="M4" s="155"/>
      <c r="N4" s="155"/>
      <c r="O4" s="155"/>
      <c r="P4" s="155"/>
      <c r="Q4" s="155"/>
      <c r="R4" s="155"/>
      <c r="S4" s="155"/>
      <c r="T4" s="155"/>
      <c r="U4" s="155"/>
      <c r="V4" s="155"/>
      <c r="W4" s="155"/>
      <c r="X4" s="155"/>
      <c r="Y4" s="155"/>
      <c r="Z4" s="155"/>
      <c r="AA4" s="155"/>
    </row>
    <row r="5" spans="1:27" ht="27" customHeight="1">
      <c r="A5" s="71"/>
      <c r="B5" s="69"/>
      <c r="C5" s="67"/>
      <c r="D5" s="67"/>
      <c r="E5" s="67"/>
      <c r="F5" s="67"/>
      <c r="G5" s="67"/>
      <c r="H5" s="67"/>
      <c r="I5" s="67"/>
      <c r="J5" s="67"/>
      <c r="K5" s="67"/>
      <c r="L5" s="67"/>
      <c r="M5" s="67"/>
      <c r="N5" s="67"/>
      <c r="O5" s="67"/>
      <c r="P5" s="67"/>
      <c r="Q5" s="67"/>
      <c r="R5" s="67"/>
      <c r="S5" s="67"/>
      <c r="T5" s="67"/>
      <c r="U5" s="67"/>
      <c r="V5" s="67"/>
      <c r="W5" s="67"/>
      <c r="X5" s="67"/>
      <c r="Y5" s="67"/>
      <c r="Z5" s="67"/>
      <c r="AA5" s="67"/>
    </row>
    <row r="6" spans="1:27" ht="27" customHeight="1">
      <c r="A6" s="71"/>
      <c r="B6" s="69"/>
    </row>
    <row r="7" spans="1:27" ht="27" customHeight="1">
      <c r="A7" s="71" t="s">
        <v>408</v>
      </c>
      <c r="B7" s="69" t="s">
        <v>407</v>
      </c>
      <c r="C7" s="156" t="s">
        <v>400</v>
      </c>
      <c r="D7" s="156"/>
      <c r="E7" s="156"/>
      <c r="F7" s="156"/>
      <c r="G7" s="156"/>
      <c r="H7" s="156"/>
      <c r="I7" s="156"/>
      <c r="J7" s="156"/>
      <c r="K7" s="156"/>
      <c r="L7" s="156"/>
      <c r="M7" s="156"/>
      <c r="N7" s="156"/>
      <c r="O7" s="156"/>
      <c r="P7" s="156"/>
      <c r="Q7" s="156"/>
    </row>
    <row r="8" spans="1:27" ht="27" customHeight="1">
      <c r="A8" s="71"/>
      <c r="B8" s="69"/>
    </row>
    <row r="9" spans="1:27" ht="27" customHeight="1">
      <c r="A9" s="71"/>
      <c r="B9" s="69"/>
      <c r="C9" s="157" t="s">
        <v>272</v>
      </c>
      <c r="D9" s="157"/>
      <c r="E9" s="157"/>
      <c r="F9" s="157"/>
      <c r="G9" s="157"/>
      <c r="H9" s="157"/>
      <c r="I9" s="157"/>
      <c r="J9" s="157"/>
      <c r="K9" s="157"/>
      <c r="L9" s="157"/>
      <c r="M9" s="157"/>
      <c r="N9" s="157"/>
      <c r="O9" s="157"/>
      <c r="P9" s="157"/>
      <c r="Q9" s="157"/>
      <c r="R9" s="157"/>
      <c r="S9" s="157"/>
      <c r="T9" s="157"/>
      <c r="U9" s="157"/>
      <c r="V9" s="157"/>
      <c r="W9" s="157"/>
      <c r="X9" s="157"/>
      <c r="Y9" s="157"/>
      <c r="Z9" s="157"/>
      <c r="AA9" s="157"/>
    </row>
    <row r="10" spans="1:27" ht="27" customHeight="1">
      <c r="A10" s="71"/>
      <c r="B10" s="69"/>
      <c r="C10" s="157" t="s">
        <v>254</v>
      </c>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row>
    <row r="11" spans="1:27" ht="27" customHeight="1">
      <c r="A11" s="71" t="s">
        <v>480</v>
      </c>
      <c r="B11" s="69" t="s">
        <v>407</v>
      </c>
      <c r="C11" s="157" t="s">
        <v>255</v>
      </c>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row>
    <row r="12" spans="1:27" ht="27" customHeight="1">
      <c r="A12" s="71"/>
      <c r="B12" s="69"/>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row>
    <row r="13" spans="1:27" ht="27" customHeight="1">
      <c r="A13" s="71"/>
      <c r="B13" s="69"/>
    </row>
    <row r="14" spans="1:27" ht="27" customHeight="1">
      <c r="A14" s="71"/>
      <c r="B14" s="69"/>
      <c r="Q14" s="150" t="s">
        <v>5</v>
      </c>
      <c r="R14" s="150"/>
      <c r="S14" s="151">
        <v>2023</v>
      </c>
      <c r="T14" s="151"/>
      <c r="U14" s="1" t="s">
        <v>4</v>
      </c>
      <c r="V14" s="72">
        <v>10</v>
      </c>
      <c r="W14" s="1" t="s">
        <v>3</v>
      </c>
      <c r="X14" s="72">
        <v>9</v>
      </c>
      <c r="Y14" s="1" t="s">
        <v>2</v>
      </c>
    </row>
    <row r="15" spans="1:27" ht="27" customHeight="1">
      <c r="A15" s="71"/>
      <c r="B15" s="69"/>
    </row>
    <row r="16" spans="1:27" ht="27" customHeight="1">
      <c r="A16" s="71"/>
      <c r="B16" s="69"/>
    </row>
    <row r="17" spans="1:26" ht="27" customHeight="1">
      <c r="A17" s="71"/>
      <c r="B17" s="69"/>
    </row>
    <row r="18" spans="1:26" ht="27" customHeight="1">
      <c r="A18" s="71"/>
      <c r="B18" s="69"/>
    </row>
    <row r="19" spans="1:26" ht="27" customHeight="1">
      <c r="A19" s="71" t="s">
        <v>420</v>
      </c>
      <c r="B19" s="69" t="s">
        <v>407</v>
      </c>
      <c r="L19" s="148" t="s">
        <v>8</v>
      </c>
      <c r="M19" s="148"/>
      <c r="N19" s="148"/>
      <c r="O19" s="148" t="s">
        <v>368</v>
      </c>
      <c r="P19" s="148"/>
      <c r="Q19" s="149" t="s">
        <v>454</v>
      </c>
      <c r="R19" s="149"/>
      <c r="S19" s="149"/>
      <c r="T19" s="149"/>
      <c r="U19" s="148" t="s">
        <v>369</v>
      </c>
      <c r="V19" s="148"/>
      <c r="W19" s="149" t="s">
        <v>455</v>
      </c>
      <c r="X19" s="149"/>
      <c r="Y19" s="149"/>
      <c r="Z19" s="149"/>
    </row>
    <row r="20" spans="1:26" ht="27" customHeight="1">
      <c r="A20" s="71"/>
      <c r="B20" s="69"/>
      <c r="L20" s="148" t="s">
        <v>6</v>
      </c>
      <c r="M20" s="148"/>
      <c r="N20" s="148"/>
      <c r="O20" s="148" t="s">
        <v>366</v>
      </c>
      <c r="P20" s="148"/>
      <c r="Q20" s="149" t="s">
        <v>456</v>
      </c>
      <c r="R20" s="149"/>
      <c r="S20" s="149"/>
      <c r="T20" s="149"/>
      <c r="U20" s="148" t="s">
        <v>367</v>
      </c>
      <c r="V20" s="148"/>
      <c r="W20" s="149" t="s">
        <v>457</v>
      </c>
      <c r="X20" s="149"/>
      <c r="Y20" s="149"/>
      <c r="Z20" s="149"/>
    </row>
    <row r="21" spans="1:26" ht="27" customHeight="1">
      <c r="A21" s="71"/>
      <c r="B21" s="69"/>
      <c r="L21" s="148" t="s">
        <v>9</v>
      </c>
      <c r="M21" s="148"/>
      <c r="N21" s="148"/>
      <c r="O21" s="150" t="s">
        <v>5</v>
      </c>
      <c r="P21" s="150"/>
      <c r="Q21" s="151">
        <v>1999</v>
      </c>
      <c r="R21" s="151"/>
      <c r="S21" s="1" t="s">
        <v>4</v>
      </c>
      <c r="T21" s="72">
        <v>8</v>
      </c>
      <c r="U21" s="1" t="s">
        <v>3</v>
      </c>
      <c r="V21" s="72">
        <v>31</v>
      </c>
      <c r="W21" s="1" t="s">
        <v>2</v>
      </c>
    </row>
    <row r="22" spans="1:26" ht="27" customHeight="1">
      <c r="A22" s="71" t="s">
        <v>421</v>
      </c>
      <c r="B22" s="69" t="s">
        <v>407</v>
      </c>
      <c r="L22" s="148" t="s">
        <v>10</v>
      </c>
      <c r="M22" s="148"/>
      <c r="N22" s="148"/>
      <c r="O22" s="73" t="s">
        <v>11</v>
      </c>
      <c r="P22" s="154">
        <v>990001</v>
      </c>
      <c r="Q22" s="154"/>
      <c r="R22" s="154"/>
    </row>
    <row r="23" spans="1:26" ht="27" customHeight="1">
      <c r="A23" s="71"/>
      <c r="B23" s="69"/>
      <c r="L23" s="1" t="s">
        <v>370</v>
      </c>
      <c r="Q23" s="152" t="s">
        <v>140</v>
      </c>
      <c r="R23" s="152"/>
      <c r="S23" s="152"/>
      <c r="T23" s="152"/>
      <c r="U23" s="152"/>
      <c r="V23" s="152"/>
      <c r="W23" s="152"/>
      <c r="X23" s="152"/>
      <c r="Y23" s="152"/>
      <c r="Z23" s="152"/>
    </row>
    <row r="24" spans="1:26" ht="27" customHeight="1">
      <c r="A24" s="71"/>
      <c r="B24" s="69"/>
      <c r="L24" s="1" t="s">
        <v>371</v>
      </c>
      <c r="Q24" s="152" t="s">
        <v>458</v>
      </c>
      <c r="R24" s="152"/>
      <c r="S24" s="152"/>
      <c r="T24" s="152"/>
      <c r="U24" s="152"/>
      <c r="V24" s="152"/>
      <c r="W24" s="152"/>
      <c r="X24" s="152"/>
      <c r="Y24" s="152"/>
      <c r="Z24" s="152"/>
    </row>
    <row r="25" spans="1:26" ht="27" customHeight="1">
      <c r="A25" s="71" t="s">
        <v>422</v>
      </c>
      <c r="B25" s="69" t="s">
        <v>407</v>
      </c>
      <c r="L25" s="148" t="s">
        <v>12</v>
      </c>
      <c r="M25" s="148"/>
      <c r="N25" s="148"/>
      <c r="Q25" s="153" t="s">
        <v>459</v>
      </c>
      <c r="R25" s="149"/>
      <c r="S25" s="149"/>
      <c r="T25" s="149"/>
      <c r="U25" s="149"/>
      <c r="V25" s="149"/>
      <c r="W25" s="149"/>
      <c r="X25" s="149"/>
      <c r="Y25" s="149"/>
      <c r="Z25" s="149"/>
    </row>
    <row r="26" spans="1:26" ht="27" customHeight="1">
      <c r="A26" s="71"/>
      <c r="B26" s="69"/>
    </row>
  </sheetData>
  <sheetProtection algorithmName="SHA-512" hashValue="EAHE65pqfdpeSuIwU8LL1BH+VVdfcBYdaxWLRqCONg6Vyj0kbGirOWfkDdsAGeGmnXCFk9UNDo5mo/L4br2YTQ==" saltValue="o011SkI5vTNe8Ndn4H76UQ==" spinCount="100000" sheet="1" objects="1" scenarios="1"/>
  <mergeCells count="28">
    <mergeCell ref="Y2:AA2"/>
    <mergeCell ref="L25:N25"/>
    <mergeCell ref="Q23:Z23"/>
    <mergeCell ref="Q25:Z25"/>
    <mergeCell ref="P22:R22"/>
    <mergeCell ref="C4:AA4"/>
    <mergeCell ref="C7:Q7"/>
    <mergeCell ref="C9:AA9"/>
    <mergeCell ref="C10:AA10"/>
    <mergeCell ref="S14:T14"/>
    <mergeCell ref="Q14:R14"/>
    <mergeCell ref="C11:AA11"/>
    <mergeCell ref="C12:AA12"/>
    <mergeCell ref="U19:V19"/>
    <mergeCell ref="W19:Z19"/>
    <mergeCell ref="Q24:Z24"/>
    <mergeCell ref="L19:N19"/>
    <mergeCell ref="L22:N22"/>
    <mergeCell ref="L21:N21"/>
    <mergeCell ref="W20:Z20"/>
    <mergeCell ref="Q20:T20"/>
    <mergeCell ref="O19:P19"/>
    <mergeCell ref="Q19:T19"/>
    <mergeCell ref="O21:P21"/>
    <mergeCell ref="Q21:R21"/>
    <mergeCell ref="L20:N20"/>
    <mergeCell ref="U20:V20"/>
    <mergeCell ref="O20:P20"/>
  </mergeCells>
  <phoneticPr fontId="1"/>
  <conditionalFormatting sqref="S14:T14 V14 X14 Q19:T20 W19:Z20 Q21:R21 T21 V21 P22:R22 Q23:Z25">
    <cfRule type="containsBlanks" dxfId="22" priority="1">
      <formula>LEN(TRIM(P14))=0</formula>
    </cfRule>
  </conditionalFormatting>
  <printOptions horizontalCentered="1"/>
  <pageMargins left="0.70866141732283472" right="0.51181102362204722" top="0.59055118110236227" bottom="0.74803149606299213"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A1112BBC-2D1C-4ED3-AE5D-635E4EF0B293}">
          <x14:formula1>
            <xm:f>List!$I$2:$I$12</xm:f>
          </x14:formula1>
          <xm:sqref>V14 T21</xm:sqref>
        </x14:dataValidation>
        <x14:dataValidation type="list" allowBlank="1" xr:uid="{2B09DA2E-0F56-4353-BDC2-1CAA3EE33589}">
          <x14:formula1>
            <xm:f>List!$J$2:$J$32</xm:f>
          </x14:formula1>
          <xm:sqref>X14 V21</xm:sqref>
        </x14:dataValidation>
        <x14:dataValidation type="list" allowBlank="1" showInputMessage="1" showErrorMessage="1" xr:uid="{79AFA175-47D2-43E6-9F69-94BA71237CC0}">
          <x14:formula1>
            <xm:f>List!#REF!</xm:f>
          </x14:formula1>
          <xm:sqref>Q23:Z23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FF00"/>
  </sheetPr>
  <dimension ref="A1:AB42"/>
  <sheetViews>
    <sheetView showGridLines="0" view="pageBreakPreview" topLeftCell="A16" zoomScaleNormal="100" zoomScaleSheetLayoutView="100" workbookViewId="0">
      <selection activeCell="J24" sqref="J24:AA24"/>
    </sheetView>
  </sheetViews>
  <sheetFormatPr defaultColWidth="3.625" defaultRowHeight="21" customHeight="1"/>
  <cols>
    <col min="1" max="1" width="22" style="70" customWidth="1"/>
    <col min="2" max="2" width="3" style="68" bestFit="1" customWidth="1"/>
    <col min="3" max="27" width="3.5" style="1" customWidth="1"/>
    <col min="28" max="28" width="10.25" style="1" hidden="1" customWidth="1"/>
    <col min="29" max="16384" width="3.625" style="1"/>
  </cols>
  <sheetData>
    <row r="1" spans="1:28" ht="21" customHeight="1">
      <c r="A1" s="71"/>
      <c r="B1" s="69"/>
      <c r="AA1" s="2" t="s">
        <v>13</v>
      </c>
    </row>
    <row r="2" spans="1:28" ht="21" customHeight="1">
      <c r="A2" s="71" t="s">
        <v>448</v>
      </c>
      <c r="B2" s="69" t="s">
        <v>407</v>
      </c>
      <c r="V2" s="19" t="s">
        <v>0</v>
      </c>
    </row>
    <row r="3" spans="1:28" ht="21" customHeight="1">
      <c r="A3" s="71"/>
      <c r="B3" s="69"/>
      <c r="C3" s="155" t="s">
        <v>22</v>
      </c>
      <c r="D3" s="155"/>
      <c r="E3" s="155"/>
      <c r="F3" s="155"/>
      <c r="G3" s="155"/>
      <c r="H3" s="155"/>
      <c r="I3" s="155"/>
      <c r="J3" s="155"/>
      <c r="K3" s="155"/>
      <c r="L3" s="155"/>
      <c r="M3" s="155"/>
      <c r="N3" s="155"/>
      <c r="O3" s="155"/>
      <c r="P3" s="155"/>
      <c r="Q3" s="155"/>
      <c r="R3" s="155"/>
      <c r="S3" s="155"/>
      <c r="T3" s="155"/>
      <c r="U3" s="155"/>
      <c r="V3" s="155"/>
      <c r="W3" s="155"/>
      <c r="X3" s="155"/>
      <c r="Y3" s="155"/>
      <c r="Z3" s="155"/>
      <c r="AA3" s="155"/>
    </row>
    <row r="4" spans="1:28" ht="21" customHeight="1">
      <c r="A4" s="277" t="s">
        <v>428</v>
      </c>
      <c r="B4" s="69"/>
      <c r="I4" s="21"/>
      <c r="J4" s="21"/>
      <c r="K4" s="21"/>
      <c r="L4" s="21"/>
      <c r="M4" s="21"/>
      <c r="N4" s="21"/>
      <c r="O4" s="21"/>
      <c r="P4" s="21"/>
      <c r="Q4" s="21"/>
      <c r="R4" s="21"/>
      <c r="S4" s="21"/>
      <c r="T4" s="21"/>
      <c r="U4" s="21"/>
    </row>
    <row r="5" spans="1:28" ht="21" customHeight="1">
      <c r="A5" s="277"/>
      <c r="B5" s="69" t="s">
        <v>407</v>
      </c>
      <c r="E5" s="284" t="s">
        <v>409</v>
      </c>
      <c r="F5" s="284"/>
      <c r="G5" s="284"/>
      <c r="I5" s="21"/>
      <c r="J5" s="21"/>
      <c r="K5" s="21"/>
      <c r="L5" s="21"/>
      <c r="M5" s="21"/>
      <c r="N5" s="21"/>
      <c r="O5" s="21"/>
      <c r="P5" s="21"/>
      <c r="Q5" s="21"/>
      <c r="R5" s="21"/>
      <c r="S5" s="21"/>
      <c r="T5" s="21"/>
      <c r="U5" s="21"/>
    </row>
    <row r="6" spans="1:28" ht="21" customHeight="1">
      <c r="A6" s="277"/>
      <c r="B6" s="69"/>
      <c r="E6" s="284"/>
      <c r="F6" s="284"/>
      <c r="G6" s="284"/>
      <c r="Q6" s="150" t="s">
        <v>5</v>
      </c>
      <c r="R6" s="150"/>
      <c r="S6" s="151">
        <v>2023</v>
      </c>
      <c r="T6" s="151"/>
      <c r="U6" s="4" t="s">
        <v>4</v>
      </c>
      <c r="V6" s="72">
        <v>9</v>
      </c>
      <c r="W6" s="4" t="s">
        <v>3</v>
      </c>
      <c r="X6" s="72">
        <v>30</v>
      </c>
      <c r="Y6" s="4" t="s">
        <v>2</v>
      </c>
      <c r="Z6" s="272" t="s">
        <v>21</v>
      </c>
      <c r="AA6" s="272"/>
      <c r="AB6" s="65">
        <f>DATE(S6,V6,X6)</f>
        <v>45199</v>
      </c>
    </row>
    <row r="7" spans="1:28" ht="21" customHeight="1">
      <c r="A7" s="71" t="s">
        <v>485</v>
      </c>
      <c r="B7" s="69" t="s">
        <v>407</v>
      </c>
      <c r="E7" s="284"/>
      <c r="F7" s="284"/>
      <c r="G7" s="284"/>
      <c r="J7" s="266" t="s">
        <v>7</v>
      </c>
      <c r="K7" s="267"/>
      <c r="L7" s="268"/>
      <c r="M7" s="264" t="str">
        <f>様式1!Q19</f>
        <v>スズキ</v>
      </c>
      <c r="N7" s="262"/>
      <c r="O7" s="262"/>
      <c r="P7" s="262"/>
      <c r="Q7" s="262"/>
      <c r="R7" s="262"/>
      <c r="S7" s="262" t="str">
        <f>様式1!W19</f>
        <v>サトウコ</v>
      </c>
      <c r="T7" s="262"/>
      <c r="U7" s="262"/>
      <c r="V7" s="262"/>
      <c r="W7" s="262"/>
      <c r="X7" s="262"/>
      <c r="Y7" s="263"/>
      <c r="Z7" s="215" t="s">
        <v>460</v>
      </c>
      <c r="AA7" s="216"/>
    </row>
    <row r="8" spans="1:28" ht="21" customHeight="1">
      <c r="A8" s="71"/>
      <c r="B8" s="69"/>
      <c r="E8" s="285"/>
      <c r="F8" s="285"/>
      <c r="G8" s="285"/>
      <c r="J8" s="207" t="s">
        <v>6</v>
      </c>
      <c r="K8" s="208"/>
      <c r="L8" s="209"/>
      <c r="M8" s="214" t="str">
        <f>様式1!Q20</f>
        <v>鈴木</v>
      </c>
      <c r="N8" s="212"/>
      <c r="O8" s="212"/>
      <c r="P8" s="212"/>
      <c r="Q8" s="212"/>
      <c r="R8" s="212"/>
      <c r="S8" s="212" t="str">
        <f>様式1!W20</f>
        <v>佐藤子</v>
      </c>
      <c r="T8" s="212"/>
      <c r="U8" s="212"/>
      <c r="V8" s="212"/>
      <c r="W8" s="212"/>
      <c r="X8" s="212"/>
      <c r="Y8" s="213"/>
      <c r="Z8" s="217"/>
      <c r="AA8" s="218"/>
    </row>
    <row r="9" spans="1:28" ht="21" customHeight="1">
      <c r="A9" s="71" t="s">
        <v>410</v>
      </c>
      <c r="B9" s="69" t="s">
        <v>407</v>
      </c>
      <c r="J9" s="206" t="s">
        <v>20</v>
      </c>
      <c r="K9" s="206"/>
      <c r="L9" s="206"/>
      <c r="M9" s="219" t="s">
        <v>5</v>
      </c>
      <c r="N9" s="220"/>
      <c r="O9" s="275">
        <v>1980</v>
      </c>
      <c r="P9" s="275"/>
      <c r="Q9" s="20" t="s">
        <v>4</v>
      </c>
      <c r="R9" s="74">
        <v>10</v>
      </c>
      <c r="S9" s="20" t="s">
        <v>3</v>
      </c>
      <c r="T9" s="74">
        <v>1</v>
      </c>
      <c r="U9" s="20" t="s">
        <v>2</v>
      </c>
      <c r="V9" s="22" t="s">
        <v>25</v>
      </c>
      <c r="W9" s="265" t="s">
        <v>24</v>
      </c>
      <c r="X9" s="265"/>
      <c r="Y9" s="20">
        <f>DATEDIF(AB9,AB6,"Y")</f>
        <v>42</v>
      </c>
      <c r="Z9" s="210" t="s">
        <v>23</v>
      </c>
      <c r="AA9" s="211"/>
      <c r="AB9" s="65">
        <f>DATE(O9,R9,T9)</f>
        <v>29495</v>
      </c>
    </row>
    <row r="10" spans="1:28" ht="21" customHeight="1">
      <c r="A10" s="71" t="s">
        <v>486</v>
      </c>
      <c r="B10" s="69" t="s">
        <v>407</v>
      </c>
      <c r="C10" s="243" t="s">
        <v>10</v>
      </c>
      <c r="D10" s="244"/>
      <c r="E10" s="245"/>
      <c r="F10" s="95" t="s">
        <v>15</v>
      </c>
      <c r="G10" s="273">
        <f>様式1!P22</f>
        <v>990001</v>
      </c>
      <c r="H10" s="273"/>
      <c r="I10" s="273"/>
      <c r="J10" s="273"/>
      <c r="K10" s="273"/>
      <c r="L10" s="273"/>
      <c r="M10" s="273"/>
      <c r="N10" s="273"/>
      <c r="O10" s="273"/>
      <c r="P10" s="273"/>
      <c r="Q10" s="273"/>
      <c r="R10" s="273"/>
      <c r="S10" s="273"/>
      <c r="T10" s="273"/>
      <c r="U10" s="273"/>
      <c r="V10" s="273"/>
      <c r="W10" s="273"/>
      <c r="X10" s="273"/>
      <c r="Y10" s="273"/>
      <c r="Z10" s="273"/>
      <c r="AA10" s="274"/>
    </row>
    <row r="11" spans="1:28" ht="21" customHeight="1">
      <c r="A11" s="71"/>
      <c r="B11" s="69"/>
      <c r="C11" s="246"/>
      <c r="D11" s="247"/>
      <c r="E11" s="248"/>
      <c r="F11" s="97" t="s">
        <v>364</v>
      </c>
      <c r="G11" s="94"/>
      <c r="H11" s="94"/>
      <c r="I11" s="94"/>
      <c r="J11" s="176" t="str">
        <f>様式1!Q23</f>
        <v>神奈川県</v>
      </c>
      <c r="K11" s="176"/>
      <c r="L11" s="176"/>
      <c r="M11" s="176"/>
      <c r="N11" s="176"/>
      <c r="O11" s="176"/>
      <c r="P11" s="176"/>
      <c r="Q11" s="176"/>
      <c r="R11" s="176"/>
      <c r="S11" s="176"/>
      <c r="T11" s="176"/>
      <c r="U11" s="176"/>
      <c r="V11" s="176"/>
      <c r="W11" s="176"/>
      <c r="X11" s="176"/>
      <c r="Y11" s="176"/>
      <c r="Z11" s="176"/>
      <c r="AA11" s="177"/>
    </row>
    <row r="12" spans="1:28" ht="21" customHeight="1">
      <c r="A12" s="71"/>
      <c r="B12" s="69"/>
      <c r="C12" s="246"/>
      <c r="D12" s="247"/>
      <c r="E12" s="248"/>
      <c r="F12" s="97" t="s">
        <v>365</v>
      </c>
      <c r="G12" s="94"/>
      <c r="H12" s="94"/>
      <c r="I12" s="94"/>
      <c r="J12" s="176" t="str">
        <f>様式1!Q24</f>
        <v>関東市南北町１－２　Ａアパート１９０７号室</v>
      </c>
      <c r="K12" s="176"/>
      <c r="L12" s="176"/>
      <c r="M12" s="176"/>
      <c r="N12" s="176"/>
      <c r="O12" s="176"/>
      <c r="P12" s="176"/>
      <c r="Q12" s="176"/>
      <c r="R12" s="176"/>
      <c r="S12" s="176"/>
      <c r="T12" s="176"/>
      <c r="U12" s="176"/>
      <c r="V12" s="176"/>
      <c r="W12" s="176"/>
      <c r="X12" s="176"/>
      <c r="Y12" s="176"/>
      <c r="Z12" s="176"/>
      <c r="AA12" s="177"/>
    </row>
    <row r="13" spans="1:28" ht="21" customHeight="1">
      <c r="A13" s="71" t="s">
        <v>423</v>
      </c>
      <c r="B13" s="69" t="s">
        <v>407</v>
      </c>
      <c r="C13" s="249"/>
      <c r="D13" s="171"/>
      <c r="E13" s="250"/>
      <c r="F13" s="249" t="s">
        <v>411</v>
      </c>
      <c r="G13" s="171"/>
      <c r="H13" s="171"/>
      <c r="I13" s="171"/>
      <c r="J13" s="178" t="s">
        <v>461</v>
      </c>
      <c r="K13" s="178"/>
      <c r="L13" s="178"/>
      <c r="M13" s="178"/>
      <c r="N13" s="178"/>
      <c r="O13" s="178"/>
      <c r="P13" s="178"/>
      <c r="Q13" s="178"/>
      <c r="R13" s="178"/>
      <c r="S13" s="178"/>
      <c r="T13" s="178"/>
      <c r="U13" s="178"/>
      <c r="V13" s="178"/>
      <c r="W13" s="178"/>
      <c r="X13" s="178"/>
      <c r="Y13" s="178"/>
      <c r="Z13" s="178"/>
      <c r="AA13" s="179"/>
    </row>
    <row r="14" spans="1:28" ht="21" customHeight="1">
      <c r="A14" s="71" t="s">
        <v>414</v>
      </c>
      <c r="B14" s="69" t="s">
        <v>407</v>
      </c>
      <c r="C14" s="243" t="s">
        <v>251</v>
      </c>
      <c r="D14" s="244"/>
      <c r="E14" s="245"/>
      <c r="F14" s="252" t="s">
        <v>416</v>
      </c>
      <c r="G14" s="199"/>
      <c r="H14" s="199"/>
      <c r="I14" s="253"/>
      <c r="J14" s="184" t="s">
        <v>469</v>
      </c>
      <c r="K14" s="184"/>
      <c r="L14" s="184"/>
      <c r="M14" s="184"/>
      <c r="N14" s="185"/>
      <c r="O14" s="185"/>
      <c r="P14" s="185"/>
      <c r="Q14" s="185"/>
      <c r="R14" s="185"/>
      <c r="S14" s="185"/>
      <c r="T14" s="185"/>
      <c r="U14" s="185"/>
      <c r="V14" s="185"/>
      <c r="W14" s="185"/>
      <c r="X14" s="185"/>
      <c r="Y14" s="185"/>
      <c r="Z14" s="185"/>
      <c r="AA14" s="186"/>
    </row>
    <row r="15" spans="1:28" ht="21" customHeight="1">
      <c r="A15" s="71"/>
      <c r="B15" s="69"/>
      <c r="C15" s="246"/>
      <c r="D15" s="247"/>
      <c r="E15" s="248"/>
      <c r="F15" s="252" t="s">
        <v>507</v>
      </c>
      <c r="G15" s="199"/>
      <c r="H15" s="199"/>
      <c r="I15" s="253"/>
      <c r="J15" s="184" t="s">
        <v>462</v>
      </c>
      <c r="K15" s="184"/>
      <c r="L15" s="184"/>
      <c r="M15" s="184"/>
      <c r="N15" s="185"/>
      <c r="O15" s="185"/>
      <c r="P15" s="185"/>
      <c r="Q15" s="185"/>
      <c r="R15" s="185"/>
      <c r="S15" s="185"/>
      <c r="T15" s="185"/>
      <c r="U15" s="185"/>
      <c r="V15" s="185"/>
      <c r="W15" s="185"/>
      <c r="X15" s="185"/>
      <c r="Y15" s="185"/>
      <c r="Z15" s="185"/>
      <c r="AA15" s="186"/>
    </row>
    <row r="16" spans="1:28" ht="21" customHeight="1">
      <c r="A16" s="71"/>
      <c r="B16" s="69"/>
      <c r="C16" s="249"/>
      <c r="D16" s="171"/>
      <c r="E16" s="250"/>
      <c r="F16" s="252" t="s">
        <v>417</v>
      </c>
      <c r="G16" s="199"/>
      <c r="H16" s="199"/>
      <c r="I16" s="253"/>
      <c r="J16" s="251" t="s">
        <v>473</v>
      </c>
      <c r="K16" s="251"/>
      <c r="L16" s="251"/>
      <c r="M16" s="251"/>
      <c r="N16" s="185"/>
      <c r="O16" s="185"/>
      <c r="P16" s="185"/>
      <c r="Q16" s="185"/>
      <c r="R16" s="185"/>
      <c r="S16" s="185"/>
      <c r="T16" s="185"/>
      <c r="U16" s="185"/>
      <c r="V16" s="185"/>
      <c r="W16" s="185"/>
      <c r="X16" s="185"/>
      <c r="Y16" s="185"/>
      <c r="Z16" s="185"/>
      <c r="AA16" s="186"/>
    </row>
    <row r="17" spans="1:28" ht="21" customHeight="1">
      <c r="A17" s="71" t="s">
        <v>423</v>
      </c>
      <c r="B17" s="69" t="s">
        <v>407</v>
      </c>
      <c r="C17" s="269" t="s">
        <v>508</v>
      </c>
      <c r="D17" s="158" t="s">
        <v>7</v>
      </c>
      <c r="E17" s="159"/>
      <c r="F17" s="194" t="s">
        <v>464</v>
      </c>
      <c r="G17" s="195"/>
      <c r="H17" s="195"/>
      <c r="I17" s="195"/>
      <c r="J17" s="195"/>
      <c r="K17" s="195"/>
      <c r="L17" s="195"/>
      <c r="M17" s="195"/>
      <c r="N17" s="195"/>
      <c r="O17" s="195"/>
      <c r="P17" s="195"/>
      <c r="Q17" s="195"/>
      <c r="R17" s="195"/>
      <c r="S17" s="195"/>
      <c r="T17" s="195"/>
      <c r="U17" s="195"/>
      <c r="V17" s="195"/>
      <c r="W17" s="195"/>
      <c r="X17" s="195"/>
      <c r="Y17" s="195"/>
      <c r="Z17" s="195"/>
      <c r="AA17" s="196"/>
    </row>
    <row r="18" spans="1:28" ht="21" customHeight="1">
      <c r="A18" s="71"/>
      <c r="B18" s="69"/>
      <c r="C18" s="270"/>
      <c r="D18" s="257" t="s">
        <v>80</v>
      </c>
      <c r="E18" s="257"/>
      <c r="F18" s="191" t="s">
        <v>463</v>
      </c>
      <c r="G18" s="192"/>
      <c r="H18" s="192"/>
      <c r="I18" s="192"/>
      <c r="J18" s="192"/>
      <c r="K18" s="192"/>
      <c r="L18" s="192"/>
      <c r="M18" s="192"/>
      <c r="N18" s="192"/>
      <c r="O18" s="192"/>
      <c r="P18" s="192"/>
      <c r="Q18" s="192"/>
      <c r="R18" s="192"/>
      <c r="S18" s="192"/>
      <c r="T18" s="192"/>
      <c r="U18" s="192"/>
      <c r="V18" s="192"/>
      <c r="W18" s="192"/>
      <c r="X18" s="192"/>
      <c r="Y18" s="192"/>
      <c r="Z18" s="192"/>
      <c r="AA18" s="193"/>
    </row>
    <row r="19" spans="1:28" ht="21" customHeight="1">
      <c r="A19" s="71" t="s">
        <v>421</v>
      </c>
      <c r="B19" s="69" t="s">
        <v>407</v>
      </c>
      <c r="C19" s="270"/>
      <c r="D19" s="227" t="s">
        <v>412</v>
      </c>
      <c r="E19" s="228"/>
      <c r="F19" s="95" t="s">
        <v>11</v>
      </c>
      <c r="G19" s="235">
        <v>9876543</v>
      </c>
      <c r="H19" s="235"/>
      <c r="I19" s="235"/>
      <c r="J19" s="235"/>
      <c r="K19" s="235"/>
      <c r="L19" s="235"/>
      <c r="M19" s="235"/>
      <c r="N19" s="235"/>
      <c r="O19" s="235"/>
      <c r="P19" s="235"/>
      <c r="Q19" s="235"/>
      <c r="R19" s="235"/>
      <c r="S19" s="235"/>
      <c r="T19" s="235"/>
      <c r="U19" s="235"/>
      <c r="V19" s="235"/>
      <c r="W19" s="235"/>
      <c r="X19" s="235"/>
      <c r="Y19" s="235"/>
      <c r="Z19" s="235"/>
      <c r="AA19" s="236"/>
    </row>
    <row r="20" spans="1:28" ht="21" customHeight="1">
      <c r="A20" s="71"/>
      <c r="B20" s="69"/>
      <c r="C20" s="270"/>
      <c r="D20" s="229"/>
      <c r="E20" s="230"/>
      <c r="F20" s="94" t="s">
        <v>364</v>
      </c>
      <c r="G20" s="94"/>
      <c r="H20" s="94"/>
      <c r="I20" s="94"/>
      <c r="J20" s="233" t="s">
        <v>141</v>
      </c>
      <c r="K20" s="233"/>
      <c r="L20" s="233"/>
      <c r="M20" s="233"/>
      <c r="N20" s="233"/>
      <c r="O20" s="233"/>
      <c r="P20" s="233"/>
      <c r="Q20" s="233"/>
      <c r="R20" s="233"/>
      <c r="S20" s="233"/>
      <c r="T20" s="233"/>
      <c r="U20" s="233"/>
      <c r="V20" s="233"/>
      <c r="W20" s="233"/>
      <c r="X20" s="233"/>
      <c r="Y20" s="233"/>
      <c r="Z20" s="233"/>
      <c r="AA20" s="234"/>
    </row>
    <row r="21" spans="1:28" ht="21" customHeight="1">
      <c r="A21" s="71"/>
      <c r="B21" s="69"/>
      <c r="C21" s="270"/>
      <c r="D21" s="229"/>
      <c r="E21" s="230"/>
      <c r="F21" s="94" t="s">
        <v>365</v>
      </c>
      <c r="G21" s="94"/>
      <c r="H21" s="94"/>
      <c r="I21" s="94"/>
      <c r="J21" s="231" t="s">
        <v>465</v>
      </c>
      <c r="K21" s="231"/>
      <c r="L21" s="231"/>
      <c r="M21" s="231"/>
      <c r="N21" s="231"/>
      <c r="O21" s="231"/>
      <c r="P21" s="231"/>
      <c r="Q21" s="231"/>
      <c r="R21" s="231"/>
      <c r="S21" s="231"/>
      <c r="T21" s="231"/>
      <c r="U21" s="231"/>
      <c r="V21" s="231"/>
      <c r="W21" s="231"/>
      <c r="X21" s="231"/>
      <c r="Y21" s="231"/>
      <c r="Z21" s="231"/>
      <c r="AA21" s="232"/>
    </row>
    <row r="22" spans="1:28" ht="21" customHeight="1">
      <c r="A22" s="71" t="s">
        <v>424</v>
      </c>
      <c r="B22" s="69" t="s">
        <v>407</v>
      </c>
      <c r="C22" s="270"/>
      <c r="D22" s="227" t="s">
        <v>413</v>
      </c>
      <c r="E22" s="228"/>
      <c r="F22" s="281" t="s">
        <v>230</v>
      </c>
      <c r="G22" s="282"/>
      <c r="H22" s="282"/>
      <c r="I22" s="283"/>
      <c r="J22" s="160" t="s">
        <v>466</v>
      </c>
      <c r="K22" s="161"/>
      <c r="L22" s="161"/>
      <c r="M22" s="161"/>
      <c r="N22" s="161"/>
      <c r="O22" s="161"/>
      <c r="P22" s="161"/>
      <c r="Q22" s="161"/>
      <c r="R22" s="161"/>
      <c r="S22" s="161"/>
      <c r="T22" s="161"/>
      <c r="U22" s="161"/>
      <c r="V22" s="161"/>
      <c r="W22" s="161"/>
      <c r="X22" s="161"/>
      <c r="Y22" s="161"/>
      <c r="Z22" s="161"/>
      <c r="AA22" s="162"/>
    </row>
    <row r="23" spans="1:28" ht="21" customHeight="1">
      <c r="A23" s="71"/>
      <c r="B23" s="69"/>
      <c r="C23" s="270"/>
      <c r="D23" s="229"/>
      <c r="E23" s="230"/>
      <c r="F23" s="278" t="s">
        <v>418</v>
      </c>
      <c r="G23" s="279"/>
      <c r="H23" s="279"/>
      <c r="I23" s="280"/>
      <c r="J23" s="160" t="s">
        <v>467</v>
      </c>
      <c r="K23" s="161"/>
      <c r="L23" s="161"/>
      <c r="M23" s="161"/>
      <c r="N23" s="161"/>
      <c r="O23" s="161"/>
      <c r="P23" s="161"/>
      <c r="Q23" s="161"/>
      <c r="R23" s="161"/>
      <c r="S23" s="161"/>
      <c r="T23" s="161"/>
      <c r="U23" s="161"/>
      <c r="V23" s="161"/>
      <c r="W23" s="161"/>
      <c r="X23" s="161"/>
      <c r="Y23" s="161"/>
      <c r="Z23" s="161"/>
      <c r="AA23" s="162"/>
    </row>
    <row r="24" spans="1:28" ht="21" customHeight="1">
      <c r="A24" s="71" t="s">
        <v>414</v>
      </c>
      <c r="B24" s="69" t="s">
        <v>407</v>
      </c>
      <c r="C24" s="270"/>
      <c r="D24" s="230"/>
      <c r="E24" s="230"/>
      <c r="F24" s="281" t="s">
        <v>419</v>
      </c>
      <c r="G24" s="282"/>
      <c r="H24" s="282"/>
      <c r="I24" s="283"/>
      <c r="J24" s="160" t="s">
        <v>468</v>
      </c>
      <c r="K24" s="161"/>
      <c r="L24" s="161"/>
      <c r="M24" s="161"/>
      <c r="N24" s="161"/>
      <c r="O24" s="161"/>
      <c r="P24" s="161"/>
      <c r="Q24" s="161"/>
      <c r="R24" s="161"/>
      <c r="S24" s="161"/>
      <c r="T24" s="161"/>
      <c r="U24" s="161"/>
      <c r="V24" s="161"/>
      <c r="W24" s="161"/>
      <c r="X24" s="161"/>
      <c r="Y24" s="161"/>
      <c r="Z24" s="161"/>
      <c r="AA24" s="162"/>
    </row>
    <row r="25" spans="1:28" ht="21" customHeight="1">
      <c r="A25" s="71" t="s">
        <v>415</v>
      </c>
      <c r="B25" s="69" t="s">
        <v>407</v>
      </c>
      <c r="C25" s="270"/>
      <c r="D25" s="221" t="s">
        <v>482</v>
      </c>
      <c r="E25" s="222"/>
      <c r="F25" s="278" t="s">
        <v>402</v>
      </c>
      <c r="G25" s="279"/>
      <c r="H25" s="279"/>
      <c r="I25" s="280"/>
      <c r="J25" s="160" t="s">
        <v>470</v>
      </c>
      <c r="K25" s="161"/>
      <c r="L25" s="161"/>
      <c r="M25" s="161"/>
      <c r="N25" s="161"/>
      <c r="O25" s="161"/>
      <c r="P25" s="161"/>
      <c r="Q25" s="161"/>
      <c r="R25" s="161"/>
      <c r="S25" s="161"/>
      <c r="T25" s="161"/>
      <c r="U25" s="161"/>
      <c r="V25" s="161"/>
      <c r="W25" s="161"/>
      <c r="X25" s="161"/>
      <c r="Y25" s="161"/>
      <c r="Z25" s="161"/>
      <c r="AA25" s="162"/>
    </row>
    <row r="26" spans="1:28" ht="21" customHeight="1">
      <c r="A26" s="71"/>
      <c r="B26" s="69"/>
      <c r="C26" s="270"/>
      <c r="D26" s="223"/>
      <c r="E26" s="224"/>
      <c r="F26" s="278" t="s">
        <v>403</v>
      </c>
      <c r="G26" s="279"/>
      <c r="H26" s="279"/>
      <c r="I26" s="280"/>
      <c r="J26" s="160" t="s">
        <v>471</v>
      </c>
      <c r="K26" s="161"/>
      <c r="L26" s="161"/>
      <c r="M26" s="161"/>
      <c r="N26" s="161"/>
      <c r="O26" s="161"/>
      <c r="P26" s="161"/>
      <c r="Q26" s="161"/>
      <c r="R26" s="161"/>
      <c r="S26" s="161"/>
      <c r="T26" s="161"/>
      <c r="U26" s="161"/>
      <c r="V26" s="161"/>
      <c r="W26" s="161"/>
      <c r="X26" s="161"/>
      <c r="Y26" s="161"/>
      <c r="Z26" s="161"/>
      <c r="AA26" s="162"/>
    </row>
    <row r="27" spans="1:28" ht="21" customHeight="1">
      <c r="A27" s="71"/>
      <c r="B27" s="69"/>
      <c r="C27" s="271"/>
      <c r="D27" s="225"/>
      <c r="E27" s="226"/>
      <c r="F27" s="197" t="s">
        <v>417</v>
      </c>
      <c r="G27" s="198"/>
      <c r="H27" s="198"/>
      <c r="I27" s="199"/>
      <c r="J27" s="160" t="s">
        <v>472</v>
      </c>
      <c r="K27" s="161"/>
      <c r="L27" s="161"/>
      <c r="M27" s="161"/>
      <c r="N27" s="161"/>
      <c r="O27" s="161"/>
      <c r="P27" s="161"/>
      <c r="Q27" s="161"/>
      <c r="R27" s="161"/>
      <c r="S27" s="161"/>
      <c r="T27" s="161"/>
      <c r="U27" s="161"/>
      <c r="V27" s="161"/>
      <c r="W27" s="161"/>
      <c r="X27" s="161"/>
      <c r="Y27" s="161"/>
      <c r="Z27" s="161"/>
      <c r="AA27" s="162"/>
    </row>
    <row r="28" spans="1:28" ht="21" customHeight="1">
      <c r="A28" s="276" t="s">
        <v>484</v>
      </c>
      <c r="B28" s="296" t="s">
        <v>407</v>
      </c>
      <c r="C28" s="286" t="s">
        <v>483</v>
      </c>
      <c r="D28" s="287"/>
      <c r="E28" s="288"/>
      <c r="F28" s="99" t="s">
        <v>18</v>
      </c>
      <c r="G28" s="100"/>
      <c r="H28" s="100"/>
      <c r="I28" s="100"/>
      <c r="J28" s="100"/>
      <c r="K28" s="100"/>
      <c r="L28" s="200" t="s">
        <v>5</v>
      </c>
      <c r="M28" s="201"/>
      <c r="N28" s="255">
        <v>2001</v>
      </c>
      <c r="O28" s="255"/>
      <c r="P28" s="101" t="s">
        <v>4</v>
      </c>
      <c r="Q28" s="102">
        <v>3</v>
      </c>
      <c r="R28" s="101" t="s">
        <v>3</v>
      </c>
      <c r="S28" s="102">
        <v>25</v>
      </c>
      <c r="T28" s="101" t="s">
        <v>2</v>
      </c>
      <c r="U28" s="103"/>
      <c r="V28" s="180">
        <v>12345</v>
      </c>
      <c r="W28" s="181"/>
      <c r="X28" s="181"/>
      <c r="Y28" s="181"/>
      <c r="Z28" s="181"/>
      <c r="AA28" s="104" t="s">
        <v>19</v>
      </c>
      <c r="AB28" s="65">
        <f>DATE(N28,Q28,S28)</f>
        <v>36975</v>
      </c>
    </row>
    <row r="29" spans="1:28" ht="21" customHeight="1">
      <c r="A29" s="295"/>
      <c r="B29" s="297"/>
      <c r="C29" s="289"/>
      <c r="D29" s="290"/>
      <c r="E29" s="291"/>
      <c r="F29" s="105" t="s">
        <v>509</v>
      </c>
      <c r="G29" s="106"/>
      <c r="H29" s="106"/>
      <c r="I29" s="106"/>
      <c r="J29" s="106"/>
      <c r="K29" s="106"/>
      <c r="L29" s="202" t="s">
        <v>5</v>
      </c>
      <c r="M29" s="203"/>
      <c r="N29" s="254">
        <v>1998</v>
      </c>
      <c r="O29" s="254"/>
      <c r="P29" s="107" t="s">
        <v>4</v>
      </c>
      <c r="Q29" s="108">
        <v>4</v>
      </c>
      <c r="R29" s="107" t="s">
        <v>3</v>
      </c>
      <c r="S29" s="108">
        <v>26</v>
      </c>
      <c r="T29" s="107" t="s">
        <v>2</v>
      </c>
      <c r="U29" s="109"/>
      <c r="V29" s="187">
        <v>9</v>
      </c>
      <c r="W29" s="188"/>
      <c r="X29" s="188"/>
      <c r="Y29" s="188"/>
      <c r="Z29" s="188"/>
      <c r="AA29" s="110" t="s">
        <v>19</v>
      </c>
      <c r="AB29" s="65">
        <f>IFERROR(DATE(N29,Q29,S29),"")</f>
        <v>35911</v>
      </c>
    </row>
    <row r="30" spans="1:28" ht="21" customHeight="1">
      <c r="A30" s="295"/>
      <c r="B30" s="297"/>
      <c r="C30" s="292"/>
      <c r="D30" s="293"/>
      <c r="E30" s="294"/>
      <c r="F30" s="111" t="s">
        <v>510</v>
      </c>
      <c r="G30" s="112"/>
      <c r="H30" s="112"/>
      <c r="I30" s="112"/>
      <c r="J30" s="112"/>
      <c r="K30" s="112"/>
      <c r="L30" s="237" t="s">
        <v>5</v>
      </c>
      <c r="M30" s="238"/>
      <c r="N30" s="239">
        <v>2000</v>
      </c>
      <c r="O30" s="239"/>
      <c r="P30" s="113" t="s">
        <v>4</v>
      </c>
      <c r="Q30" s="114">
        <v>11</v>
      </c>
      <c r="R30" s="113" t="s">
        <v>3</v>
      </c>
      <c r="S30" s="114">
        <v>5</v>
      </c>
      <c r="T30" s="113" t="s">
        <v>2</v>
      </c>
      <c r="U30" s="115"/>
      <c r="V30" s="189">
        <v>1111</v>
      </c>
      <c r="W30" s="190"/>
      <c r="X30" s="190"/>
      <c r="Y30" s="190"/>
      <c r="Z30" s="190"/>
      <c r="AA30" s="116" t="s">
        <v>19</v>
      </c>
      <c r="AB30" s="65">
        <f>IFERROR(DATE(N30,Q30,S30),"")</f>
        <v>36835</v>
      </c>
    </row>
    <row r="31" spans="1:28" ht="21" customHeight="1">
      <c r="A31" s="276" t="s">
        <v>427</v>
      </c>
      <c r="B31" s="69"/>
      <c r="C31" s="256" t="s">
        <v>29</v>
      </c>
      <c r="D31" s="256"/>
      <c r="E31" s="256"/>
      <c r="F31" s="256"/>
      <c r="G31" s="256"/>
      <c r="H31" s="256"/>
      <c r="I31" s="256"/>
      <c r="J31" s="256"/>
      <c r="K31" s="163"/>
      <c r="L31" s="117" t="s">
        <v>26</v>
      </c>
      <c r="M31" s="96"/>
      <c r="N31" s="96"/>
      <c r="O31" s="96"/>
      <c r="P31" s="96"/>
      <c r="Q31" s="96"/>
      <c r="R31" s="96"/>
      <c r="S31" s="96"/>
      <c r="T31" s="96"/>
      <c r="U31" s="118"/>
      <c r="V31" s="204" t="s">
        <v>27</v>
      </c>
      <c r="W31" s="164"/>
      <c r="X31" s="164"/>
      <c r="Y31" s="164"/>
      <c r="Z31" s="164"/>
      <c r="AA31" s="205"/>
    </row>
    <row r="32" spans="1:28" ht="21" customHeight="1">
      <c r="A32" s="276"/>
      <c r="B32" s="69" t="s">
        <v>407</v>
      </c>
      <c r="C32" s="258" t="s">
        <v>48</v>
      </c>
      <c r="D32" s="259"/>
      <c r="E32" s="259"/>
      <c r="F32" s="259"/>
      <c r="G32" s="259"/>
      <c r="H32" s="259"/>
      <c r="I32" s="259"/>
      <c r="J32" s="260"/>
      <c r="K32" s="261"/>
      <c r="L32" s="170" t="s">
        <v>5</v>
      </c>
      <c r="M32" s="171"/>
      <c r="N32" s="172">
        <v>2013</v>
      </c>
      <c r="O32" s="172"/>
      <c r="P32" s="98" t="s">
        <v>4</v>
      </c>
      <c r="Q32" s="119">
        <v>12</v>
      </c>
      <c r="R32" s="98" t="s">
        <v>3</v>
      </c>
      <c r="S32" s="119">
        <v>7</v>
      </c>
      <c r="T32" s="98" t="s">
        <v>2</v>
      </c>
      <c r="U32" s="120"/>
      <c r="V32" s="182">
        <v>78</v>
      </c>
      <c r="W32" s="183"/>
      <c r="X32" s="183"/>
      <c r="Y32" s="183"/>
      <c r="Z32" s="183"/>
      <c r="AA32" s="121" t="s">
        <v>19</v>
      </c>
      <c r="AB32" s="65">
        <f>IFERROR(DATE(N32,Q32,S32),"")</f>
        <v>41615</v>
      </c>
    </row>
    <row r="33" spans="1:28" ht="21" customHeight="1">
      <c r="A33" s="276" t="s">
        <v>426</v>
      </c>
      <c r="B33" s="69"/>
      <c r="C33" s="256" t="s">
        <v>30</v>
      </c>
      <c r="D33" s="256"/>
      <c r="E33" s="256"/>
      <c r="F33" s="256"/>
      <c r="G33" s="256"/>
      <c r="H33" s="256"/>
      <c r="I33" s="256"/>
      <c r="J33" s="256"/>
      <c r="K33" s="163"/>
      <c r="L33" s="117" t="s">
        <v>26</v>
      </c>
      <c r="M33" s="96"/>
      <c r="N33" s="96"/>
      <c r="O33" s="96"/>
      <c r="P33" s="96"/>
      <c r="Q33" s="96"/>
      <c r="R33" s="96"/>
      <c r="S33" s="96"/>
      <c r="T33" s="96"/>
      <c r="U33" s="118"/>
      <c r="V33" s="167" t="s">
        <v>27</v>
      </c>
      <c r="W33" s="168"/>
      <c r="X33" s="168"/>
      <c r="Y33" s="168"/>
      <c r="Z33" s="168"/>
      <c r="AA33" s="169"/>
    </row>
    <row r="34" spans="1:28" ht="21" customHeight="1">
      <c r="A34" s="276"/>
      <c r="B34" s="69" t="s">
        <v>407</v>
      </c>
      <c r="C34" s="258" t="s">
        <v>71</v>
      </c>
      <c r="D34" s="259"/>
      <c r="E34" s="259"/>
      <c r="F34" s="259"/>
      <c r="G34" s="259"/>
      <c r="H34" s="259"/>
      <c r="I34" s="259"/>
      <c r="J34" s="260"/>
      <c r="K34" s="261"/>
      <c r="L34" s="170" t="s">
        <v>5</v>
      </c>
      <c r="M34" s="171"/>
      <c r="N34" s="172">
        <v>2012</v>
      </c>
      <c r="O34" s="172"/>
      <c r="P34" s="98" t="s">
        <v>216</v>
      </c>
      <c r="Q34" s="119">
        <v>1</v>
      </c>
      <c r="R34" s="98" t="s">
        <v>217</v>
      </c>
      <c r="S34" s="119">
        <v>31</v>
      </c>
      <c r="T34" s="98" t="s">
        <v>218</v>
      </c>
      <c r="U34" s="120"/>
      <c r="V34" s="182" t="s">
        <v>474</v>
      </c>
      <c r="W34" s="183"/>
      <c r="X34" s="183"/>
      <c r="Y34" s="183"/>
      <c r="Z34" s="183"/>
      <c r="AA34" s="121" t="s">
        <v>19</v>
      </c>
      <c r="AB34" s="65">
        <f>IFERROR(DATE(N34,Q34,S34),"")</f>
        <v>40939</v>
      </c>
    </row>
    <row r="35" spans="1:28" ht="21" customHeight="1">
      <c r="A35" s="71"/>
      <c r="B35" s="69"/>
      <c r="C35" s="163" t="s">
        <v>511</v>
      </c>
      <c r="D35" s="164"/>
      <c r="E35" s="164"/>
      <c r="F35" s="164"/>
      <c r="G35" s="164"/>
      <c r="H35" s="164"/>
      <c r="I35" s="164"/>
      <c r="J35" s="164"/>
      <c r="K35" s="164"/>
      <c r="L35" s="117" t="s">
        <v>28</v>
      </c>
      <c r="M35" s="96"/>
      <c r="N35" s="96"/>
      <c r="O35" s="96"/>
      <c r="P35" s="96"/>
      <c r="Q35" s="96"/>
      <c r="R35" s="96"/>
      <c r="S35" s="96"/>
      <c r="T35" s="96"/>
      <c r="U35" s="118"/>
      <c r="V35" s="167" t="s">
        <v>405</v>
      </c>
      <c r="W35" s="168"/>
      <c r="X35" s="168"/>
      <c r="Y35" s="168"/>
      <c r="Z35" s="168"/>
      <c r="AA35" s="169"/>
    </row>
    <row r="36" spans="1:28" ht="42" customHeight="1">
      <c r="A36" s="71" t="s">
        <v>425</v>
      </c>
      <c r="B36" s="69" t="s">
        <v>407</v>
      </c>
      <c r="C36" s="165"/>
      <c r="D36" s="166"/>
      <c r="E36" s="166"/>
      <c r="F36" s="166"/>
      <c r="G36" s="166"/>
      <c r="H36" s="166"/>
      <c r="I36" s="166"/>
      <c r="J36" s="166"/>
      <c r="K36" s="166"/>
      <c r="L36" s="170" t="s">
        <v>5</v>
      </c>
      <c r="M36" s="171"/>
      <c r="N36" s="172">
        <v>2015</v>
      </c>
      <c r="O36" s="172"/>
      <c r="P36" s="98" t="s">
        <v>216</v>
      </c>
      <c r="Q36" s="119">
        <v>3</v>
      </c>
      <c r="R36" s="98" t="s">
        <v>217</v>
      </c>
      <c r="S36" s="119">
        <v>31</v>
      </c>
      <c r="T36" s="98" t="s">
        <v>218</v>
      </c>
      <c r="U36" s="120"/>
      <c r="V36" s="240" t="s">
        <v>475</v>
      </c>
      <c r="W36" s="241"/>
      <c r="X36" s="241"/>
      <c r="Y36" s="241"/>
      <c r="Z36" s="241"/>
      <c r="AA36" s="242"/>
      <c r="AB36" s="65">
        <f>IFERROR(DATE(N36,Q36,S36),"")</f>
        <v>42094</v>
      </c>
    </row>
    <row r="37" spans="1:28" ht="21" customHeight="1">
      <c r="A37" s="71"/>
      <c r="B37" s="69"/>
      <c r="C37" s="163" t="s">
        <v>404</v>
      </c>
      <c r="D37" s="164"/>
      <c r="E37" s="164"/>
      <c r="F37" s="164"/>
      <c r="G37" s="164"/>
      <c r="H37" s="164"/>
      <c r="I37" s="164"/>
      <c r="J37" s="164"/>
      <c r="K37" s="164"/>
      <c r="L37" s="117" t="s">
        <v>28</v>
      </c>
      <c r="M37" s="96"/>
      <c r="N37" s="96"/>
      <c r="O37" s="96"/>
      <c r="P37" s="96"/>
      <c r="Q37" s="96"/>
      <c r="R37" s="96"/>
      <c r="S37" s="96"/>
      <c r="T37" s="96"/>
      <c r="U37" s="118"/>
      <c r="V37" s="167" t="s">
        <v>405</v>
      </c>
      <c r="W37" s="168"/>
      <c r="X37" s="168"/>
      <c r="Y37" s="168"/>
      <c r="Z37" s="168"/>
      <c r="AA37" s="169"/>
    </row>
    <row r="38" spans="1:28" ht="42" customHeight="1">
      <c r="A38" s="71"/>
      <c r="B38" s="69"/>
      <c r="C38" s="165"/>
      <c r="D38" s="166"/>
      <c r="E38" s="166"/>
      <c r="F38" s="166"/>
      <c r="G38" s="166"/>
      <c r="H38" s="166"/>
      <c r="I38" s="166"/>
      <c r="J38" s="166"/>
      <c r="K38" s="166"/>
      <c r="L38" s="170" t="s">
        <v>5</v>
      </c>
      <c r="M38" s="171"/>
      <c r="N38" s="172">
        <v>2022</v>
      </c>
      <c r="O38" s="172"/>
      <c r="P38" s="98" t="s">
        <v>216</v>
      </c>
      <c r="Q38" s="119">
        <v>12</v>
      </c>
      <c r="R38" s="98" t="s">
        <v>217</v>
      </c>
      <c r="S38" s="119">
        <v>1</v>
      </c>
      <c r="T38" s="98" t="s">
        <v>218</v>
      </c>
      <c r="U38" s="120"/>
      <c r="V38" s="240" t="s">
        <v>477</v>
      </c>
      <c r="W38" s="241"/>
      <c r="X38" s="241"/>
      <c r="Y38" s="241"/>
      <c r="Z38" s="241"/>
      <c r="AA38" s="242"/>
      <c r="AB38" s="65">
        <f>IFERROR(DATE(N38,Q38,S38),"")</f>
        <v>44896</v>
      </c>
    </row>
    <row r="39" spans="1:28" ht="21" customHeight="1">
      <c r="A39" s="71"/>
      <c r="B39" s="69"/>
      <c r="C39" s="163" t="s">
        <v>452</v>
      </c>
      <c r="D39" s="164"/>
      <c r="E39" s="164"/>
      <c r="F39" s="164"/>
      <c r="G39" s="164"/>
      <c r="H39" s="164"/>
      <c r="I39" s="164"/>
      <c r="J39" s="164"/>
      <c r="K39" s="164"/>
      <c r="L39" s="117" t="s">
        <v>28</v>
      </c>
      <c r="M39" s="96"/>
      <c r="N39" s="96"/>
      <c r="O39" s="96"/>
      <c r="P39" s="96"/>
      <c r="Q39" s="96"/>
      <c r="R39" s="96"/>
      <c r="S39" s="96"/>
      <c r="T39" s="96"/>
      <c r="U39" s="118"/>
      <c r="V39" s="167" t="s">
        <v>405</v>
      </c>
      <c r="W39" s="168"/>
      <c r="X39" s="168"/>
      <c r="Y39" s="168"/>
      <c r="Z39" s="168"/>
      <c r="AA39" s="169"/>
    </row>
    <row r="40" spans="1:28" ht="42" customHeight="1">
      <c r="A40" s="71"/>
      <c r="B40" s="69"/>
      <c r="C40" s="165"/>
      <c r="D40" s="166"/>
      <c r="E40" s="166"/>
      <c r="F40" s="166"/>
      <c r="G40" s="166"/>
      <c r="H40" s="166"/>
      <c r="I40" s="166"/>
      <c r="J40" s="166"/>
      <c r="K40" s="166"/>
      <c r="L40" s="170" t="s">
        <v>5</v>
      </c>
      <c r="M40" s="171"/>
      <c r="N40" s="172"/>
      <c r="O40" s="172"/>
      <c r="P40" s="98" t="s">
        <v>216</v>
      </c>
      <c r="Q40" s="119"/>
      <c r="R40" s="98" t="s">
        <v>217</v>
      </c>
      <c r="S40" s="119"/>
      <c r="T40" s="98" t="s">
        <v>218</v>
      </c>
      <c r="U40" s="120"/>
      <c r="V40" s="173"/>
      <c r="W40" s="174"/>
      <c r="X40" s="174"/>
      <c r="Y40" s="174"/>
      <c r="Z40" s="174"/>
      <c r="AA40" s="175"/>
      <c r="AB40" s="65" t="str">
        <f>IFERROR(DATE(N40,Q40,S40),"")</f>
        <v/>
      </c>
    </row>
    <row r="41" spans="1:28" ht="21" customHeight="1">
      <c r="A41" s="71"/>
      <c r="B41" s="69"/>
      <c r="C41" s="163" t="s">
        <v>453</v>
      </c>
      <c r="D41" s="164"/>
      <c r="E41" s="164"/>
      <c r="F41" s="164"/>
      <c r="G41" s="164"/>
      <c r="H41" s="164"/>
      <c r="I41" s="164"/>
      <c r="J41" s="164"/>
      <c r="K41" s="164"/>
      <c r="L41" s="117" t="s">
        <v>28</v>
      </c>
      <c r="M41" s="96"/>
      <c r="N41" s="96"/>
      <c r="O41" s="96"/>
      <c r="P41" s="96"/>
      <c r="Q41" s="96"/>
      <c r="R41" s="96"/>
      <c r="S41" s="96"/>
      <c r="T41" s="96"/>
      <c r="U41" s="118"/>
      <c r="V41" s="167" t="s">
        <v>405</v>
      </c>
      <c r="W41" s="168"/>
      <c r="X41" s="168"/>
      <c r="Y41" s="168"/>
      <c r="Z41" s="168"/>
      <c r="AA41" s="169"/>
    </row>
    <row r="42" spans="1:28" ht="42" customHeight="1">
      <c r="A42" s="71"/>
      <c r="B42" s="69"/>
      <c r="C42" s="165"/>
      <c r="D42" s="166"/>
      <c r="E42" s="166"/>
      <c r="F42" s="166"/>
      <c r="G42" s="166"/>
      <c r="H42" s="166"/>
      <c r="I42" s="166"/>
      <c r="J42" s="166"/>
      <c r="K42" s="166"/>
      <c r="L42" s="170" t="s">
        <v>5</v>
      </c>
      <c r="M42" s="171"/>
      <c r="N42" s="172"/>
      <c r="O42" s="172"/>
      <c r="P42" s="98" t="s">
        <v>216</v>
      </c>
      <c r="Q42" s="119"/>
      <c r="R42" s="98" t="s">
        <v>217</v>
      </c>
      <c r="S42" s="119"/>
      <c r="T42" s="98" t="s">
        <v>218</v>
      </c>
      <c r="U42" s="120"/>
      <c r="V42" s="173"/>
      <c r="W42" s="174"/>
      <c r="X42" s="174"/>
      <c r="Y42" s="174"/>
      <c r="Z42" s="174"/>
      <c r="AA42" s="175"/>
      <c r="AB42" s="65" t="str">
        <f>IFERROR(DATE(N42,Q42,S42),"")</f>
        <v/>
      </c>
    </row>
  </sheetData>
  <sheetProtection algorithmName="SHA-512" hashValue="8YDFcjHH2pJZIgsjo9jrk0OFZwtp2dR+FQsY4uUsvyn+YM5kerfiyYpydPktnmOvvitCGpV7k6jozNZoxf7F9g==" saltValue="0GGGeKozH/YcYjDEZp2feA==" spinCount="100000" sheet="1" scenarios="1"/>
  <mergeCells count="100">
    <mergeCell ref="A31:A32"/>
    <mergeCell ref="A33:A34"/>
    <mergeCell ref="A4:A6"/>
    <mergeCell ref="F26:I26"/>
    <mergeCell ref="F25:I25"/>
    <mergeCell ref="F24:I24"/>
    <mergeCell ref="F23:I23"/>
    <mergeCell ref="F22:I22"/>
    <mergeCell ref="C10:E13"/>
    <mergeCell ref="F13:I13"/>
    <mergeCell ref="E5:G8"/>
    <mergeCell ref="C28:E30"/>
    <mergeCell ref="A28:A30"/>
    <mergeCell ref="B28:B30"/>
    <mergeCell ref="C32:K32"/>
    <mergeCell ref="C31:K31"/>
    <mergeCell ref="C37:K38"/>
    <mergeCell ref="C33:K33"/>
    <mergeCell ref="D22:E24"/>
    <mergeCell ref="D18:E18"/>
    <mergeCell ref="C3:AA3"/>
    <mergeCell ref="C34:K34"/>
    <mergeCell ref="S7:Y7"/>
    <mergeCell ref="M7:R7"/>
    <mergeCell ref="W9:X9"/>
    <mergeCell ref="J7:L7"/>
    <mergeCell ref="C17:C27"/>
    <mergeCell ref="Z6:AA6"/>
    <mergeCell ref="Q6:R6"/>
    <mergeCell ref="S6:T6"/>
    <mergeCell ref="G10:AA10"/>
    <mergeCell ref="J11:AA11"/>
    <mergeCell ref="V33:AA33"/>
    <mergeCell ref="V35:AA35"/>
    <mergeCell ref="V37:AA37"/>
    <mergeCell ref="V38:AA38"/>
    <mergeCell ref="C14:E16"/>
    <mergeCell ref="V36:AA36"/>
    <mergeCell ref="N36:O36"/>
    <mergeCell ref="V34:Z34"/>
    <mergeCell ref="C35:K36"/>
    <mergeCell ref="L36:M36"/>
    <mergeCell ref="J16:AA16"/>
    <mergeCell ref="F16:I16"/>
    <mergeCell ref="F15:I15"/>
    <mergeCell ref="F14:I14"/>
    <mergeCell ref="N29:O29"/>
    <mergeCell ref="N28:O28"/>
    <mergeCell ref="J20:AA20"/>
    <mergeCell ref="G19:AA19"/>
    <mergeCell ref="L30:M30"/>
    <mergeCell ref="N30:O30"/>
    <mergeCell ref="J25:AA25"/>
    <mergeCell ref="J24:AA24"/>
    <mergeCell ref="J22:AA22"/>
    <mergeCell ref="J9:L9"/>
    <mergeCell ref="J8:L8"/>
    <mergeCell ref="Z9:AA9"/>
    <mergeCell ref="S8:Y8"/>
    <mergeCell ref="M8:R8"/>
    <mergeCell ref="Z7:AA8"/>
    <mergeCell ref="M9:N9"/>
    <mergeCell ref="O9:P9"/>
    <mergeCell ref="J12:AA12"/>
    <mergeCell ref="J13:AA13"/>
    <mergeCell ref="V28:Z28"/>
    <mergeCell ref="V32:Z32"/>
    <mergeCell ref="J14:AA14"/>
    <mergeCell ref="J15:AA15"/>
    <mergeCell ref="L32:M32"/>
    <mergeCell ref="V29:Z29"/>
    <mergeCell ref="V30:Z30"/>
    <mergeCell ref="F18:AA18"/>
    <mergeCell ref="F17:AA17"/>
    <mergeCell ref="J27:AA27"/>
    <mergeCell ref="F27:I27"/>
    <mergeCell ref="L28:M28"/>
    <mergeCell ref="L29:M29"/>
    <mergeCell ref="V31:AA31"/>
    <mergeCell ref="C41:K42"/>
    <mergeCell ref="V41:AA41"/>
    <mergeCell ref="L42:M42"/>
    <mergeCell ref="N42:O42"/>
    <mergeCell ref="V42:AA42"/>
    <mergeCell ref="D17:E17"/>
    <mergeCell ref="J26:AA26"/>
    <mergeCell ref="J23:AA23"/>
    <mergeCell ref="C39:K40"/>
    <mergeCell ref="V39:AA39"/>
    <mergeCell ref="L40:M40"/>
    <mergeCell ref="N40:O40"/>
    <mergeCell ref="V40:AA40"/>
    <mergeCell ref="L38:M38"/>
    <mergeCell ref="N38:O38"/>
    <mergeCell ref="D25:E27"/>
    <mergeCell ref="D19:E21"/>
    <mergeCell ref="N32:O32"/>
    <mergeCell ref="L34:M34"/>
    <mergeCell ref="N34:O34"/>
    <mergeCell ref="J21:AA21"/>
  </mergeCells>
  <phoneticPr fontId="1"/>
  <conditionalFormatting sqref="C32 V32 C34 V34 V36 V38 V40 V42">
    <cfRule type="expression" dxfId="21" priority="3">
      <formula>AND($AB32&lt;&gt;"",C32="")</formula>
    </cfRule>
  </conditionalFormatting>
  <conditionalFormatting sqref="F17:AA17 G19:AA19 J20:AA23 J25:AA25">
    <cfRule type="expression" dxfId="20" priority="5">
      <formula>AND($F$18&lt;&gt;"",F17="")</formula>
    </cfRule>
  </conditionalFormatting>
  <conditionalFormatting sqref="J26:AA27">
    <cfRule type="expression" dxfId="19" priority="4">
      <formula>AND($J$25="可",J26="")</formula>
    </cfRule>
  </conditionalFormatting>
  <conditionalFormatting sqref="S6:T6 V6 X6 Z7:AA8 O9:P9 R9 T9 J13:AA13 J15:AA16 N28 Q28 S28 V28:Z28">
    <cfRule type="containsBlanks" dxfId="18" priority="7">
      <formula>LEN(TRIM(J6))=0</formula>
    </cfRule>
  </conditionalFormatting>
  <conditionalFormatting sqref="V29:Z30">
    <cfRule type="expression" dxfId="17" priority="1">
      <formula>AND($AB29&lt;&gt;"",V29="")</formula>
    </cfRule>
  </conditionalFormatting>
  <dataValidations count="2">
    <dataValidation type="list" allowBlank="1" sqref="Z7:AA8" xr:uid="{00000000-0002-0000-0600-000000000000}">
      <formula1>"男,女,未回答"</formula1>
    </dataValidation>
    <dataValidation type="list" allowBlank="1" showInputMessage="1" showErrorMessage="1" sqref="J25" xr:uid="{E0D0C7A0-3E1E-4CE5-BE66-0CBF33659C3A}">
      <formula1>"可,不可"</formula1>
    </dataValidation>
  </dataValidations>
  <printOptions horizontalCentered="1"/>
  <pageMargins left="0.70866141732283472" right="0.51181102362204722" top="0.59055118110236227" bottom="0.15748031496062992" header="0.31496062992125984" footer="0.31496062992125984"/>
  <pageSetup paperSize="9" orientation="portrait" blackAndWhite="1" r:id="rId1"/>
  <drawing r:id="rId2"/>
  <extLst>
    <ext xmlns:x14="http://schemas.microsoft.com/office/spreadsheetml/2009/9/main" uri="{CCE6A557-97BC-4b89-ADB6-D9C93CAAB3DF}">
      <x14:dataValidations xmlns:xm="http://schemas.microsoft.com/office/excel/2006/main" count="5">
        <x14:dataValidation type="list" allowBlank="1" showInputMessage="1" xr:uid="{00000000-0002-0000-0600-000001000000}">
          <x14:formula1>
            <xm:f>List!$A$2:$A$43</xm:f>
          </x14:formula1>
          <xm:sqref>C32:I32</xm:sqref>
        </x14:dataValidation>
        <x14:dataValidation type="list" allowBlank="1" showErrorMessage="1" xr:uid="{35843FAA-425C-4399-A385-94C2E885ABA1}">
          <x14:formula1>
            <xm:f>List!$I$2:$I$13</xm:f>
          </x14:formula1>
          <xm:sqref>V6 R9 Q32 Q34 Q36 Q28:Q30 Q38 Q40 Q42</xm:sqref>
        </x14:dataValidation>
        <x14:dataValidation type="list" allowBlank="1" showErrorMessage="1" xr:uid="{22C7985E-106A-47E9-88FC-C10284F15BF3}">
          <x14:formula1>
            <xm:f>List!$J$2:$J$32</xm:f>
          </x14:formula1>
          <xm:sqref>X6 T9 S32 S34 S36 S28:S30 S38 S40 S42</xm:sqref>
        </x14:dataValidation>
        <x14:dataValidation type="list" allowBlank="1" xr:uid="{B90B53D9-13AB-409F-BAAC-CCA0AF1B3145}">
          <x14:formula1>
            <xm:f>List!$C$2:$C$15</xm:f>
          </x14:formula1>
          <xm:sqref>C34:I34</xm:sqref>
        </x14:dataValidation>
        <x14:dataValidation type="list" allowBlank="1" showErrorMessage="1" xr:uid="{FAAD2053-DC3F-4058-8ED7-C83C87D5729B}">
          <x14:formula1>
            <xm:f>List!#REF!</xm:f>
          </x14:formula1>
          <xm:sqref>J11 J20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78D6-81EE-4B60-9D4C-FED2A537D947}">
  <sheetPr>
    <tabColor rgb="FFFFFF00"/>
  </sheetPr>
  <dimension ref="A1:AS167"/>
  <sheetViews>
    <sheetView showGridLines="0" view="pageBreakPreview" zoomScaleNormal="100" zoomScaleSheetLayoutView="100" workbookViewId="0">
      <selection activeCell="C5" sqref="C5:M5"/>
    </sheetView>
  </sheetViews>
  <sheetFormatPr defaultColWidth="7.5" defaultRowHeight="15" customHeight="1"/>
  <cols>
    <col min="1" max="1" width="22" style="70" customWidth="1"/>
    <col min="2" max="2" width="3" style="68" bestFit="1" customWidth="1"/>
    <col min="3" max="10" width="7.5" style="78" customWidth="1"/>
    <col min="11" max="12" width="14" style="78" customWidth="1"/>
    <col min="13" max="14" width="7.5" style="78" customWidth="1"/>
    <col min="15" max="45" width="7.5" style="78" hidden="1" customWidth="1"/>
    <col min="46" max="16384" width="7.5" style="78"/>
  </cols>
  <sheetData>
    <row r="1" spans="1:34" s="75" customFormat="1" ht="18.75" customHeight="1">
      <c r="A1" s="71"/>
      <c r="B1" s="69"/>
      <c r="D1" s="76"/>
      <c r="E1" s="76"/>
      <c r="F1" s="76"/>
      <c r="G1" s="76"/>
      <c r="H1" s="76"/>
      <c r="I1" s="76"/>
      <c r="J1" s="76"/>
      <c r="M1" s="77" t="s">
        <v>79</v>
      </c>
      <c r="N1" s="77"/>
      <c r="O1" s="77"/>
      <c r="P1" s="77"/>
    </row>
    <row r="2" spans="1:34" s="75" customFormat="1" ht="9" customHeight="1">
      <c r="A2" s="71"/>
      <c r="B2" s="69"/>
      <c r="C2" s="76"/>
      <c r="D2" s="76"/>
      <c r="E2" s="76"/>
      <c r="F2" s="76"/>
      <c r="G2" s="76"/>
      <c r="H2" s="76"/>
      <c r="I2" s="76"/>
      <c r="J2" s="76"/>
      <c r="K2" s="78"/>
      <c r="L2" s="78"/>
      <c r="M2" s="78"/>
      <c r="N2" s="78"/>
      <c r="O2" s="78"/>
      <c r="P2" s="78"/>
    </row>
    <row r="3" spans="1:34" s="75" customFormat="1" ht="18.75" customHeight="1">
      <c r="A3" s="71" t="s">
        <v>448</v>
      </c>
      <c r="B3" s="69" t="s">
        <v>407</v>
      </c>
      <c r="C3" s="76"/>
      <c r="D3" s="76"/>
      <c r="E3" s="76"/>
      <c r="F3" s="76"/>
      <c r="G3" s="76"/>
      <c r="H3" s="76"/>
      <c r="I3" s="76"/>
      <c r="J3" s="76"/>
      <c r="K3" s="78"/>
      <c r="L3" s="78" t="s">
        <v>399</v>
      </c>
      <c r="M3" s="78"/>
      <c r="N3" s="78"/>
      <c r="O3" s="78"/>
      <c r="P3" s="78"/>
    </row>
    <row r="4" spans="1:34" s="75" customFormat="1" ht="18.75" customHeight="1">
      <c r="A4" s="69"/>
      <c r="B4" s="69"/>
      <c r="C4" s="76"/>
      <c r="D4" s="76"/>
      <c r="E4" s="76"/>
      <c r="F4" s="76"/>
      <c r="G4" s="76"/>
      <c r="H4" s="76"/>
      <c r="I4" s="76"/>
      <c r="J4" s="76"/>
      <c r="K4" s="79"/>
      <c r="L4" s="316" t="str">
        <f>"氏名：　"&amp;様式1!$Q$20&amp;"　"&amp;様式1!$W$20</f>
        <v>氏名：　鈴木　佐藤子</v>
      </c>
      <c r="M4" s="316"/>
      <c r="N4" s="78"/>
      <c r="O4" s="78"/>
      <c r="P4" s="78"/>
    </row>
    <row r="5" spans="1:34" ht="18.75">
      <c r="A5" s="69"/>
      <c r="B5" s="69"/>
      <c r="C5" s="315" t="s">
        <v>523</v>
      </c>
      <c r="D5" s="315"/>
      <c r="E5" s="315"/>
      <c r="F5" s="315"/>
      <c r="G5" s="315"/>
      <c r="H5" s="315"/>
      <c r="I5" s="315"/>
      <c r="J5" s="315"/>
      <c r="K5" s="315"/>
      <c r="L5" s="315"/>
      <c r="M5" s="315"/>
      <c r="N5" s="91"/>
      <c r="O5" s="91"/>
      <c r="P5" s="91"/>
    </row>
    <row r="6" spans="1:34" ht="18.75" customHeight="1">
      <c r="A6" s="71"/>
      <c r="B6" s="69"/>
      <c r="K6" s="79"/>
      <c r="L6" s="79"/>
      <c r="M6" s="79"/>
    </row>
    <row r="7" spans="1:34" ht="18" customHeight="1">
      <c r="A7" s="71"/>
      <c r="B7" s="69"/>
      <c r="C7" s="78" t="s">
        <v>431</v>
      </c>
      <c r="K7" s="79"/>
      <c r="L7" s="79"/>
      <c r="M7" s="79"/>
    </row>
    <row r="8" spans="1:34" ht="18" customHeight="1">
      <c r="A8" s="71"/>
      <c r="B8" s="69"/>
      <c r="C8" s="78" t="s">
        <v>432</v>
      </c>
      <c r="K8" s="79"/>
      <c r="L8" s="79"/>
      <c r="M8" s="79"/>
    </row>
    <row r="9" spans="1:34" ht="15" customHeight="1">
      <c r="A9" s="71"/>
      <c r="B9" s="69"/>
      <c r="C9" s="324" t="s">
        <v>373</v>
      </c>
      <c r="D9" s="324" t="s">
        <v>376</v>
      </c>
      <c r="E9" s="318" t="s">
        <v>356</v>
      </c>
      <c r="F9" s="319"/>
      <c r="G9" s="320"/>
      <c r="K9" s="75"/>
      <c r="L9" s="75"/>
      <c r="M9" s="75"/>
      <c r="N9" s="75"/>
      <c r="O9" s="75"/>
      <c r="P9" s="75"/>
      <c r="Q9" s="75"/>
      <c r="R9" s="75"/>
      <c r="S9" s="75"/>
      <c r="T9" s="75"/>
      <c r="U9" s="75"/>
      <c r="V9" s="75"/>
      <c r="W9" s="75"/>
      <c r="X9" s="75"/>
      <c r="Y9" s="75"/>
      <c r="Z9" s="75"/>
      <c r="AA9" s="75"/>
      <c r="AB9" s="75"/>
      <c r="AC9" s="75"/>
      <c r="AD9" s="75"/>
      <c r="AE9" s="75"/>
      <c r="AF9" s="75"/>
      <c r="AG9" s="75"/>
      <c r="AH9" s="75"/>
    </row>
    <row r="10" spans="1:34" ht="15" customHeight="1">
      <c r="A10" s="71"/>
      <c r="B10" s="69"/>
      <c r="C10" s="325"/>
      <c r="D10" s="325"/>
      <c r="E10" s="321"/>
      <c r="F10" s="322"/>
      <c r="G10" s="323"/>
      <c r="K10" s="75"/>
      <c r="L10" s="75"/>
      <c r="M10" s="75"/>
      <c r="N10" s="75"/>
      <c r="O10" s="75"/>
      <c r="P10" s="75"/>
      <c r="Q10" s="75"/>
      <c r="R10" s="75"/>
      <c r="S10" s="75"/>
      <c r="T10" s="75"/>
      <c r="U10" s="75"/>
      <c r="V10" s="75"/>
      <c r="W10" s="75"/>
      <c r="X10" s="75"/>
      <c r="Y10" s="75"/>
      <c r="Z10" s="75"/>
      <c r="AA10" s="75"/>
      <c r="AB10" s="75"/>
      <c r="AC10" s="75"/>
      <c r="AD10" s="75"/>
      <c r="AE10" s="75"/>
      <c r="AF10" s="75"/>
      <c r="AG10" s="75"/>
      <c r="AH10" s="75"/>
    </row>
    <row r="11" spans="1:34" ht="15" customHeight="1">
      <c r="A11" s="276" t="s">
        <v>429</v>
      </c>
      <c r="B11" s="345" t="s">
        <v>407</v>
      </c>
      <c r="C11" s="312" t="str">
        <f>IF(様式2!$AB$36&lt;&gt;"","済","")</f>
        <v>済</v>
      </c>
      <c r="D11" s="312" t="str">
        <f>IF(C11&lt;&gt;"済","○","")</f>
        <v/>
      </c>
      <c r="E11" s="304" t="s">
        <v>187</v>
      </c>
      <c r="F11" s="305"/>
      <c r="G11" s="306"/>
      <c r="K11" s="75"/>
      <c r="L11" s="75"/>
      <c r="M11" s="75"/>
      <c r="N11" s="75"/>
      <c r="O11" s="75"/>
      <c r="P11" s="75"/>
      <c r="Q11" s="75"/>
      <c r="R11" s="75"/>
      <c r="S11" s="75"/>
      <c r="T11" s="75"/>
      <c r="U11" s="75"/>
      <c r="V11" s="75"/>
      <c r="W11" s="75"/>
      <c r="X11" s="75"/>
      <c r="Y11" s="75"/>
      <c r="Z11" s="75"/>
      <c r="AA11" s="75"/>
      <c r="AB11" s="75"/>
      <c r="AC11" s="75"/>
      <c r="AD11" s="75"/>
      <c r="AE11" s="75"/>
      <c r="AF11" s="75"/>
      <c r="AG11" s="75"/>
      <c r="AH11" s="75"/>
    </row>
    <row r="12" spans="1:34" ht="15" customHeight="1">
      <c r="A12" s="276"/>
      <c r="B12" s="345"/>
      <c r="C12" s="313"/>
      <c r="D12" s="313"/>
      <c r="E12" s="304" t="s">
        <v>188</v>
      </c>
      <c r="F12" s="305"/>
      <c r="G12" s="306"/>
      <c r="K12" s="75"/>
      <c r="L12" s="75"/>
      <c r="M12" s="75"/>
      <c r="N12" s="75"/>
      <c r="O12" s="75"/>
      <c r="P12" s="75"/>
      <c r="Q12" s="75"/>
      <c r="R12" s="75"/>
      <c r="S12" s="75"/>
      <c r="T12" s="75"/>
      <c r="U12" s="75"/>
      <c r="V12" s="75"/>
      <c r="W12" s="75"/>
      <c r="X12" s="75"/>
      <c r="Y12" s="75"/>
      <c r="Z12" s="75"/>
      <c r="AA12" s="75"/>
      <c r="AB12" s="75"/>
      <c r="AC12" s="75"/>
      <c r="AD12" s="75"/>
      <c r="AE12" s="75"/>
      <c r="AF12" s="75"/>
      <c r="AG12" s="75"/>
      <c r="AH12" s="75"/>
    </row>
    <row r="13" spans="1:34" ht="15" customHeight="1">
      <c r="A13" s="276"/>
      <c r="B13" s="345"/>
      <c r="C13" s="313"/>
      <c r="D13" s="313"/>
      <c r="E13" s="304" t="s">
        <v>189</v>
      </c>
      <c r="F13" s="305"/>
      <c r="G13" s="306"/>
      <c r="K13" s="75"/>
      <c r="L13" s="75"/>
      <c r="M13" s="75"/>
      <c r="N13" s="75"/>
      <c r="O13" s="75"/>
      <c r="P13" s="75"/>
      <c r="Q13" s="75"/>
      <c r="R13" s="75"/>
      <c r="S13" s="75"/>
      <c r="T13" s="75"/>
      <c r="U13" s="75"/>
      <c r="V13" s="75"/>
      <c r="W13" s="75"/>
      <c r="X13" s="75"/>
      <c r="Y13" s="75"/>
      <c r="Z13" s="75"/>
      <c r="AA13" s="75"/>
      <c r="AB13" s="75"/>
      <c r="AC13" s="75"/>
      <c r="AD13" s="75"/>
      <c r="AE13" s="75"/>
      <c r="AF13" s="75"/>
      <c r="AG13" s="75"/>
      <c r="AH13" s="75"/>
    </row>
    <row r="14" spans="1:34" ht="15" customHeight="1">
      <c r="A14" s="276"/>
      <c r="B14" s="345"/>
      <c r="C14" s="313"/>
      <c r="D14" s="313"/>
      <c r="E14" s="304" t="s">
        <v>190</v>
      </c>
      <c r="F14" s="305"/>
      <c r="G14" s="306"/>
      <c r="K14" s="75"/>
      <c r="L14" s="75"/>
      <c r="M14" s="75"/>
      <c r="N14" s="75"/>
      <c r="O14" s="75"/>
      <c r="P14" s="75"/>
      <c r="Q14" s="75"/>
      <c r="R14" s="75"/>
      <c r="S14" s="75"/>
      <c r="T14" s="75"/>
      <c r="U14" s="75"/>
      <c r="V14" s="75"/>
      <c r="W14" s="75"/>
      <c r="X14" s="75"/>
      <c r="Y14" s="75"/>
      <c r="Z14" s="75"/>
      <c r="AA14" s="75"/>
      <c r="AB14" s="75"/>
      <c r="AC14" s="75"/>
      <c r="AD14" s="75"/>
      <c r="AE14" s="75"/>
      <c r="AF14" s="75"/>
      <c r="AG14" s="75"/>
      <c r="AH14" s="75"/>
    </row>
    <row r="15" spans="1:34" ht="15" customHeight="1">
      <c r="A15" s="276"/>
      <c r="B15" s="345"/>
      <c r="C15" s="313"/>
      <c r="D15" s="313"/>
      <c r="E15" s="304" t="s">
        <v>191</v>
      </c>
      <c r="F15" s="305"/>
      <c r="G15" s="306"/>
    </row>
    <row r="16" spans="1:34" ht="15" customHeight="1">
      <c r="A16" s="276"/>
      <c r="B16" s="345"/>
      <c r="C16" s="314"/>
      <c r="D16" s="314"/>
      <c r="E16" s="304" t="s">
        <v>192</v>
      </c>
      <c r="F16" s="305"/>
      <c r="G16" s="306"/>
    </row>
    <row r="17" spans="1:45" ht="15" customHeight="1">
      <c r="A17" s="71"/>
      <c r="B17" s="69"/>
      <c r="J17" s="80"/>
    </row>
    <row r="18" spans="1:45" ht="18" customHeight="1">
      <c r="A18" s="71"/>
      <c r="B18" s="69"/>
      <c r="C18" s="78" t="s">
        <v>433</v>
      </c>
      <c r="K18" s="79"/>
      <c r="L18" s="79"/>
      <c r="M18" s="79"/>
    </row>
    <row r="19" spans="1:45" ht="15" customHeight="1">
      <c r="A19" s="71"/>
      <c r="B19" s="69"/>
      <c r="C19" s="324" t="s">
        <v>373</v>
      </c>
      <c r="D19" s="324" t="s">
        <v>372</v>
      </c>
      <c r="E19" s="318" t="s">
        <v>351</v>
      </c>
      <c r="F19" s="319"/>
      <c r="G19" s="320"/>
    </row>
    <row r="20" spans="1:45" ht="15" customHeight="1">
      <c r="A20" s="71"/>
      <c r="B20" s="69"/>
      <c r="C20" s="325"/>
      <c r="D20" s="325"/>
      <c r="E20" s="321"/>
      <c r="F20" s="322"/>
      <c r="G20" s="323"/>
      <c r="O20" s="81" t="s">
        <v>390</v>
      </c>
      <c r="P20" s="81" t="s">
        <v>396</v>
      </c>
      <c r="Q20" s="81" t="s">
        <v>395</v>
      </c>
      <c r="S20" s="81"/>
    </row>
    <row r="21" spans="1:45" ht="15" customHeight="1">
      <c r="A21" s="276" t="s">
        <v>430</v>
      </c>
      <c r="B21" s="345" t="s">
        <v>407</v>
      </c>
      <c r="C21" s="82" t="s">
        <v>379</v>
      </c>
      <c r="D21" s="82"/>
      <c r="E21" s="304" t="s">
        <v>81</v>
      </c>
      <c r="F21" s="305"/>
      <c r="G21" s="306"/>
      <c r="O21" s="81" t="s">
        <v>219</v>
      </c>
      <c r="P21" s="83">
        <f>COUNTIF(AN$34:AN$54,"○")</f>
        <v>4</v>
      </c>
      <c r="Q21" s="83">
        <f>COUNTIF(AN$61:AN$98,"必須")</f>
        <v>4</v>
      </c>
      <c r="S21" s="83"/>
    </row>
    <row r="22" spans="1:45" ht="15" customHeight="1">
      <c r="A22" s="276"/>
      <c r="B22" s="345"/>
      <c r="C22" s="82"/>
      <c r="D22" s="82"/>
      <c r="E22" s="304" t="s">
        <v>89</v>
      </c>
      <c r="F22" s="305"/>
      <c r="G22" s="306"/>
      <c r="O22" s="81" t="s">
        <v>220</v>
      </c>
      <c r="P22" s="83">
        <f>COUNTIF(AO$34:AO$54,"○")</f>
        <v>12</v>
      </c>
      <c r="Q22" s="83">
        <f>COUNTIF(AO$61:AO$98,"必須")</f>
        <v>15</v>
      </c>
      <c r="S22" s="83"/>
    </row>
    <row r="23" spans="1:45" ht="15" customHeight="1">
      <c r="A23" s="276"/>
      <c r="B23" s="345"/>
      <c r="C23" s="82"/>
      <c r="D23" s="82" t="s">
        <v>279</v>
      </c>
      <c r="E23" s="304" t="s">
        <v>112</v>
      </c>
      <c r="F23" s="305"/>
      <c r="G23" s="306"/>
      <c r="O23" s="81" t="s">
        <v>221</v>
      </c>
      <c r="P23" s="83">
        <f>COUNTIF(AP$34:AP$54,"○")</f>
        <v>6</v>
      </c>
      <c r="Q23" s="83">
        <f>COUNTIF(AP$61:AP$98,"必須")</f>
        <v>8</v>
      </c>
      <c r="S23" s="83"/>
    </row>
    <row r="24" spans="1:45" ht="15" customHeight="1">
      <c r="A24" s="276"/>
      <c r="B24" s="345"/>
      <c r="C24" s="82"/>
      <c r="D24" s="82"/>
      <c r="E24" s="304" t="s">
        <v>114</v>
      </c>
      <c r="F24" s="305"/>
      <c r="G24" s="306"/>
      <c r="O24" s="81" t="s">
        <v>222</v>
      </c>
      <c r="P24" s="83">
        <f>COUNTIF(AQ$34:AQ$54,"○")</f>
        <v>5</v>
      </c>
      <c r="Q24" s="83">
        <f>COUNTIF(AQ$61:AQ$98,"必須")</f>
        <v>9</v>
      </c>
      <c r="S24" s="83"/>
    </row>
    <row r="25" spans="1:45" ht="15" customHeight="1">
      <c r="A25" s="276"/>
      <c r="B25" s="345"/>
      <c r="C25" s="82"/>
      <c r="D25" s="82"/>
      <c r="E25" s="304" t="s">
        <v>118</v>
      </c>
      <c r="F25" s="305"/>
      <c r="G25" s="306"/>
      <c r="O25" s="81" t="s">
        <v>223</v>
      </c>
      <c r="P25" s="83">
        <f>COUNTIF(AR$34:AR$54,"○")</f>
        <v>7</v>
      </c>
      <c r="Q25" s="83">
        <f>COUNTIF(AR$61:AR$98,"必須")</f>
        <v>7</v>
      </c>
      <c r="S25" s="83"/>
    </row>
    <row r="26" spans="1:45" ht="15" customHeight="1">
      <c r="A26" s="276"/>
      <c r="B26" s="345"/>
      <c r="C26" s="82"/>
      <c r="D26" s="82"/>
      <c r="E26" s="304" t="s">
        <v>121</v>
      </c>
      <c r="F26" s="305"/>
      <c r="G26" s="306"/>
      <c r="O26" s="81" t="s">
        <v>224</v>
      </c>
      <c r="P26" s="83">
        <f>COUNTIF(AS$34:AS$54,"○")</f>
        <v>6</v>
      </c>
      <c r="Q26" s="83">
        <f>COUNTIF(AS$61:AS$98,"必須")</f>
        <v>10</v>
      </c>
      <c r="S26" s="83"/>
    </row>
    <row r="27" spans="1:45" ht="15" customHeight="1">
      <c r="A27" s="276"/>
      <c r="B27" s="345"/>
      <c r="C27" s="84"/>
      <c r="D27" s="82" t="s">
        <v>279</v>
      </c>
      <c r="E27" s="304" t="s">
        <v>383</v>
      </c>
      <c r="F27" s="305"/>
      <c r="G27" s="306"/>
    </row>
    <row r="28" spans="1:45" ht="15" customHeight="1">
      <c r="A28" s="71"/>
      <c r="B28" s="69"/>
      <c r="K28" s="79"/>
    </row>
    <row r="29" spans="1:45" ht="18" customHeight="1">
      <c r="A29" s="71"/>
      <c r="B29" s="69"/>
      <c r="C29" s="78" t="s">
        <v>520</v>
      </c>
      <c r="K29" s="79"/>
      <c r="L29" s="79"/>
      <c r="M29" s="79"/>
    </row>
    <row r="30" spans="1:45" ht="18" customHeight="1">
      <c r="A30" s="69"/>
      <c r="B30" s="69"/>
      <c r="C30" s="78" t="s">
        <v>514</v>
      </c>
      <c r="K30" s="79"/>
      <c r="L30" s="79"/>
      <c r="M30" s="79"/>
    </row>
    <row r="31" spans="1:45" ht="18.75" customHeight="1">
      <c r="A31" s="276" t="s">
        <v>435</v>
      </c>
      <c r="B31" s="343" t="s">
        <v>407</v>
      </c>
      <c r="C31" s="307" t="s">
        <v>384</v>
      </c>
      <c r="D31" s="308"/>
      <c r="E31" s="309" t="s">
        <v>374</v>
      </c>
      <c r="F31" s="309"/>
      <c r="G31" s="309"/>
      <c r="H31" s="310" t="s">
        <v>352</v>
      </c>
      <c r="I31" s="310"/>
      <c r="J31" s="310"/>
      <c r="K31" s="310"/>
      <c r="L31" s="310"/>
      <c r="M31" s="310"/>
      <c r="N31" s="81"/>
      <c r="O31" s="81"/>
      <c r="P31" s="81"/>
      <c r="Q31" s="81"/>
      <c r="R31" s="81"/>
      <c r="S31" s="81"/>
      <c r="T31" s="81"/>
    </row>
    <row r="32" spans="1:45" ht="15" customHeight="1">
      <c r="A32" s="276"/>
      <c r="B32" s="343"/>
      <c r="C32" s="311" t="s">
        <v>385</v>
      </c>
      <c r="D32" s="311" t="s">
        <v>386</v>
      </c>
      <c r="E32" s="311" t="s">
        <v>357</v>
      </c>
      <c r="F32" s="311" t="s">
        <v>358</v>
      </c>
      <c r="G32" s="311" t="s">
        <v>375</v>
      </c>
      <c r="H32" s="310"/>
      <c r="I32" s="310"/>
      <c r="J32" s="310"/>
      <c r="K32" s="310"/>
      <c r="L32" s="310"/>
      <c r="M32" s="310"/>
      <c r="N32" s="81"/>
      <c r="O32" s="81"/>
      <c r="P32" s="81"/>
      <c r="Q32" s="81"/>
      <c r="R32" s="81"/>
      <c r="S32" s="81"/>
      <c r="T32" s="81"/>
      <c r="Y32" s="83" t="str">
        <f>IF(C21&lt;&gt;"","修了","-")</f>
        <v>修了</v>
      </c>
      <c r="Z32" s="83" t="str">
        <f>IF(C22&lt;&gt;"","修了","-")</f>
        <v>-</v>
      </c>
      <c r="AA32" s="83" t="str">
        <f>IF(C23&lt;&gt;"","修了","-")</f>
        <v>-</v>
      </c>
      <c r="AB32" s="83" t="str">
        <f>IF(C24&lt;&gt;"","修了","-")</f>
        <v>-</v>
      </c>
      <c r="AC32" s="83" t="str">
        <f>IF(C25&lt;&gt;"","修了","-")</f>
        <v>-</v>
      </c>
      <c r="AD32" s="83" t="str">
        <f>IF(C26&lt;&gt;"","修了","-")</f>
        <v>-</v>
      </c>
      <c r="AG32" s="86" t="str">
        <f>IF(D21&lt;&gt;"","受講","-")</f>
        <v>-</v>
      </c>
      <c r="AH32" s="86" t="str">
        <f>IF(D22&lt;&gt;"","受講","-")</f>
        <v>-</v>
      </c>
      <c r="AI32" s="86" t="str">
        <f>IF(D23&lt;&gt;"","受講","-")</f>
        <v>受講</v>
      </c>
      <c r="AJ32" s="86" t="str">
        <f>IF(D24&lt;&gt;"","受講","-")</f>
        <v>-</v>
      </c>
      <c r="AK32" s="86" t="str">
        <f>IF(D25&lt;&gt;"","受講","-")</f>
        <v>-</v>
      </c>
      <c r="AL32" s="86" t="str">
        <f>IF(D26&lt;&gt;"","受講","-")</f>
        <v>-</v>
      </c>
      <c r="AN32" s="81"/>
      <c r="AO32" s="81"/>
      <c r="AP32" s="81"/>
      <c r="AQ32" s="81"/>
      <c r="AR32" s="81"/>
      <c r="AS32" s="81"/>
    </row>
    <row r="33" spans="1:45" ht="15" customHeight="1">
      <c r="A33" s="276"/>
      <c r="B33" s="343"/>
      <c r="C33" s="311"/>
      <c r="D33" s="311"/>
      <c r="E33" s="311"/>
      <c r="F33" s="311"/>
      <c r="G33" s="311"/>
      <c r="H33" s="310"/>
      <c r="I33" s="310"/>
      <c r="J33" s="310"/>
      <c r="K33" s="310"/>
      <c r="L33" s="310"/>
      <c r="M33" s="310"/>
      <c r="N33" s="81"/>
      <c r="O33" s="81" t="s">
        <v>388</v>
      </c>
      <c r="P33" s="81" t="s">
        <v>389</v>
      </c>
      <c r="Q33" s="78" t="s">
        <v>391</v>
      </c>
      <c r="R33" s="81" t="s">
        <v>398</v>
      </c>
      <c r="T33" s="81" t="s">
        <v>512</v>
      </c>
      <c r="V33" s="81"/>
      <c r="X33" s="78" t="s">
        <v>387</v>
      </c>
      <c r="Y33" s="123" t="s">
        <v>81</v>
      </c>
      <c r="Z33" s="123" t="s">
        <v>89</v>
      </c>
      <c r="AA33" s="123" t="s">
        <v>112</v>
      </c>
      <c r="AB33" s="123" t="s">
        <v>114</v>
      </c>
      <c r="AC33" s="123" t="s">
        <v>118</v>
      </c>
      <c r="AD33" s="123" t="s">
        <v>121</v>
      </c>
      <c r="AF33" s="78" t="s">
        <v>382</v>
      </c>
      <c r="AG33" s="123" t="s">
        <v>81</v>
      </c>
      <c r="AH33" s="123" t="s">
        <v>89</v>
      </c>
      <c r="AI33" s="123" t="s">
        <v>112</v>
      </c>
      <c r="AJ33" s="123" t="s">
        <v>114</v>
      </c>
      <c r="AK33" s="123" t="s">
        <v>118</v>
      </c>
      <c r="AL33" s="123" t="s">
        <v>121</v>
      </c>
      <c r="AN33" s="123" t="s">
        <v>81</v>
      </c>
      <c r="AO33" s="123" t="s">
        <v>89</v>
      </c>
      <c r="AP33" s="123" t="s">
        <v>112</v>
      </c>
      <c r="AQ33" s="123" t="s">
        <v>114</v>
      </c>
      <c r="AR33" s="123" t="s">
        <v>118</v>
      </c>
      <c r="AS33" s="123" t="s">
        <v>121</v>
      </c>
    </row>
    <row r="34" spans="1:45" ht="15" customHeight="1">
      <c r="A34" s="298" t="s">
        <v>515</v>
      </c>
      <c r="B34" s="69"/>
      <c r="C34" s="87" t="str">
        <f t="shared" ref="C34:C54" si="0">IF(X34&lt;&gt;0,"済","")</f>
        <v/>
      </c>
      <c r="D34" s="87"/>
      <c r="E34" s="87" t="str">
        <f t="shared" ref="E34:E54" si="1">IF(AF34&lt;&gt;0,IF($G34="",IF(COUNTIFS($N$61:$N$98,$H34)=$T34,"-","○"),"-"),"")</f>
        <v>○</v>
      </c>
      <c r="F34" s="88"/>
      <c r="G34" s="122"/>
      <c r="H34" s="304" t="s">
        <v>90</v>
      </c>
      <c r="I34" s="305"/>
      <c r="J34" s="305"/>
      <c r="K34" s="305"/>
      <c r="L34" s="305"/>
      <c r="M34" s="306"/>
      <c r="N34" s="81"/>
      <c r="O34" s="83" t="str">
        <f>IF(COUNTIF(C34:D34,"?*")&lt;&gt;0,MAX(O$33:O33)+1,"-")</f>
        <v>-</v>
      </c>
      <c r="P34" s="83">
        <f>IF(COUNTIF($E34:$G34,"○")&lt;&gt;0,MAX(P$33:P33)+1,"-")</f>
        <v>1</v>
      </c>
      <c r="Q34" s="83" t="str">
        <f>IF($F34="○","区","")&amp;IF($G34="○","行","")&amp;IF($E34="○",INDEX($O$21:$O$26,MATCH("○",$D$21:$D$26,0),1),"")</f>
        <v>麻酔</v>
      </c>
      <c r="R34" s="83" t="str">
        <f t="shared" ref="R34:R54" si="2">IF(COUNTIFS($N$120:$N$157,$H34,$R$120:$R$157,"*①*")&lt;&gt;0,"①","")&amp;IF(COUNTIFS($N$120:$N$157,$H34,$R$120:$R$157,"*②*")&lt;&gt;0,"②","")&amp;IF(COUNTIFS($N$120:$N$157,$H34,$R$120:$R$157,"*他*")&lt;&gt;0,"他","")</f>
        <v>①</v>
      </c>
      <c r="T34" s="83">
        <f t="shared" ref="T34:T54" si="3">COUNTIFS($N$61:$N$98,$H34,$T$61:$T$98,"&lt;&gt;受講")</f>
        <v>0</v>
      </c>
      <c r="V34" s="83"/>
      <c r="X34" s="83">
        <f>COUNTIF(Y34:AD34,"?*")</f>
        <v>0</v>
      </c>
      <c r="Y34" s="124" t="str">
        <f t="shared" ref="Y34:Y54" si="4">IF(AND(Y$32="修了",AN34="○"),"○","")</f>
        <v/>
      </c>
      <c r="Z34" s="124" t="str">
        <f t="shared" ref="Z34:Z54" si="5">IF(AND(Z$32="修了",AO34="○"),"○","")</f>
        <v/>
      </c>
      <c r="AA34" s="124" t="str">
        <f t="shared" ref="AA34:AA54" si="6">IF(AND(AA$32="修了",AP34="○"),"○","")</f>
        <v/>
      </c>
      <c r="AB34" s="124" t="str">
        <f t="shared" ref="AB34:AB54" si="7">IF(AND(AB$32="修了",AQ34="○"),"○","")</f>
        <v/>
      </c>
      <c r="AC34" s="124" t="str">
        <f t="shared" ref="AC34:AC54" si="8">IF(AND(AC$32="修了",AR34="○"),"○","")</f>
        <v/>
      </c>
      <c r="AD34" s="124" t="str">
        <f t="shared" ref="AD34:AD54" si="9">IF(AND(AD$32="修了",AS34="○"),"○","")</f>
        <v/>
      </c>
      <c r="AF34" s="83">
        <f>COUNTIF(AG34:AL34,"?*")</f>
        <v>1</v>
      </c>
      <c r="AG34" s="124" t="str">
        <f t="shared" ref="AG34:AG54" si="10">IF(AND(AG$32="受講",AN34="○"),"○","")</f>
        <v/>
      </c>
      <c r="AH34" s="124" t="str">
        <f t="shared" ref="AH34:AH54" si="11">IF(AND(AH$32="受講",AO34="○"),"○","")</f>
        <v/>
      </c>
      <c r="AI34" s="124" t="str">
        <f t="shared" ref="AI34:AI54" si="12">IF(AND(AI$32="受講",AP34="○"),"○","")</f>
        <v>○</v>
      </c>
      <c r="AJ34" s="124" t="str">
        <f t="shared" ref="AJ34:AJ54" si="13">IF(AND(AJ$32="受講",AQ34="○"),"○","")</f>
        <v/>
      </c>
      <c r="AK34" s="124" t="str">
        <f t="shared" ref="AK34:AK54" si="14">IF(AND(AK$32="受講",AR34="○"),"○","")</f>
        <v/>
      </c>
      <c r="AL34" s="124" t="str">
        <f t="shared" ref="AL34:AL54" si="15">IF(AND(AL$32="受講",AS34="○"),"○","")</f>
        <v/>
      </c>
      <c r="AN34" s="123" t="s">
        <v>280</v>
      </c>
      <c r="AO34" s="123" t="s">
        <v>279</v>
      </c>
      <c r="AP34" s="123" t="s">
        <v>279</v>
      </c>
      <c r="AQ34" s="123" t="s">
        <v>279</v>
      </c>
      <c r="AR34" s="123" t="s">
        <v>280</v>
      </c>
      <c r="AS34" s="123" t="s">
        <v>279</v>
      </c>
    </row>
    <row r="35" spans="1:45" ht="15" customHeight="1">
      <c r="A35" s="299"/>
      <c r="B35" s="69"/>
      <c r="C35" s="87" t="str">
        <f t="shared" si="0"/>
        <v/>
      </c>
      <c r="D35" s="87"/>
      <c r="E35" s="87" t="str">
        <f t="shared" si="1"/>
        <v>○</v>
      </c>
      <c r="F35" s="88" t="s">
        <v>279</v>
      </c>
      <c r="G35" s="88"/>
      <c r="H35" s="304" t="s">
        <v>92</v>
      </c>
      <c r="I35" s="305"/>
      <c r="J35" s="305"/>
      <c r="K35" s="305"/>
      <c r="L35" s="305"/>
      <c r="M35" s="306"/>
      <c r="N35" s="81"/>
      <c r="O35" s="83" t="str">
        <f>IF(COUNTIF(C35:D35,"?*")&lt;&gt;0,MAX(O$33:O34)+1,"-")</f>
        <v>-</v>
      </c>
      <c r="P35" s="83">
        <f>IF(COUNTIF($E35:$G35,"○")&lt;&gt;0,MAX(P$33:P34)+1,"-")</f>
        <v>2</v>
      </c>
      <c r="Q35" s="83" t="str">
        <f t="shared" ref="Q35:Q54" si="16">IF($F35="○","区","")&amp;IF($G35="○","行","")&amp;IF($E35="○",INDEX($O$21:$O$26,MATCH("○",$D$21:$D$26,0),1),"")</f>
        <v>区麻酔</v>
      </c>
      <c r="R35" s="83" t="str">
        <f t="shared" si="2"/>
        <v>①②他</v>
      </c>
      <c r="T35" s="83">
        <f t="shared" si="3"/>
        <v>0</v>
      </c>
      <c r="V35" s="83"/>
      <c r="X35" s="83">
        <f t="shared" ref="X35:X54" si="17">COUNTIF(Y35:AD35,"?*")</f>
        <v>0</v>
      </c>
      <c r="Y35" s="124" t="str">
        <f t="shared" si="4"/>
        <v/>
      </c>
      <c r="Z35" s="124" t="str">
        <f t="shared" si="5"/>
        <v/>
      </c>
      <c r="AA35" s="124" t="str">
        <f t="shared" si="6"/>
        <v/>
      </c>
      <c r="AB35" s="124" t="str">
        <f t="shared" si="7"/>
        <v/>
      </c>
      <c r="AC35" s="124" t="str">
        <f t="shared" si="8"/>
        <v/>
      </c>
      <c r="AD35" s="124" t="str">
        <f t="shared" si="9"/>
        <v/>
      </c>
      <c r="AF35" s="83">
        <f t="shared" ref="AF35:AF54" si="18">COUNTIF(AG35:AL35,"?*")</f>
        <v>1</v>
      </c>
      <c r="AG35" s="124" t="str">
        <f t="shared" si="10"/>
        <v/>
      </c>
      <c r="AH35" s="124" t="str">
        <f t="shared" si="11"/>
        <v/>
      </c>
      <c r="AI35" s="124" t="str">
        <f t="shared" si="12"/>
        <v>○</v>
      </c>
      <c r="AJ35" s="124" t="str">
        <f t="shared" si="13"/>
        <v/>
      </c>
      <c r="AK35" s="124" t="str">
        <f t="shared" si="14"/>
        <v/>
      </c>
      <c r="AL35" s="124" t="str">
        <f t="shared" si="15"/>
        <v/>
      </c>
      <c r="AN35" s="123" t="s">
        <v>280</v>
      </c>
      <c r="AO35" s="123" t="s">
        <v>279</v>
      </c>
      <c r="AP35" s="123" t="s">
        <v>279</v>
      </c>
      <c r="AQ35" s="123" t="s">
        <v>279</v>
      </c>
      <c r="AR35" s="123" t="s">
        <v>280</v>
      </c>
      <c r="AS35" s="123" t="s">
        <v>279</v>
      </c>
    </row>
    <row r="36" spans="1:45" ht="15" customHeight="1">
      <c r="A36" s="299"/>
      <c r="B36" s="69"/>
      <c r="C36" s="87" t="str">
        <f t="shared" si="0"/>
        <v>済</v>
      </c>
      <c r="D36" s="87"/>
      <c r="E36" s="87" t="str">
        <f t="shared" si="1"/>
        <v/>
      </c>
      <c r="F36" s="88"/>
      <c r="G36" s="122"/>
      <c r="H36" s="304" t="s">
        <v>82</v>
      </c>
      <c r="I36" s="305"/>
      <c r="J36" s="305"/>
      <c r="K36" s="305"/>
      <c r="L36" s="305"/>
      <c r="M36" s="306"/>
      <c r="N36" s="81"/>
      <c r="O36" s="83">
        <f>IF(COUNTIF(C36:D36,"?*")&lt;&gt;0,MAX(O$33:O35)+1,"-")</f>
        <v>1</v>
      </c>
      <c r="P36" s="83" t="str">
        <f>IF(COUNTIF($E36:$G36,"○")&lt;&gt;0,MAX(P$33:P35)+1,"-")</f>
        <v>-</v>
      </c>
      <c r="Q36" s="83" t="str">
        <f t="shared" si="16"/>
        <v/>
      </c>
      <c r="R36" s="83" t="str">
        <f t="shared" si="2"/>
        <v/>
      </c>
      <c r="T36" s="83">
        <f t="shared" si="3"/>
        <v>1</v>
      </c>
      <c r="V36" s="83"/>
      <c r="X36" s="83">
        <f t="shared" si="17"/>
        <v>1</v>
      </c>
      <c r="Y36" s="124" t="str">
        <f t="shared" si="4"/>
        <v>○</v>
      </c>
      <c r="Z36" s="124" t="str">
        <f t="shared" si="5"/>
        <v/>
      </c>
      <c r="AA36" s="124" t="str">
        <f t="shared" si="6"/>
        <v/>
      </c>
      <c r="AB36" s="124" t="str">
        <f t="shared" si="7"/>
        <v/>
      </c>
      <c r="AC36" s="124" t="str">
        <f t="shared" si="8"/>
        <v/>
      </c>
      <c r="AD36" s="124" t="str">
        <f t="shared" si="9"/>
        <v/>
      </c>
      <c r="AF36" s="83">
        <f t="shared" si="18"/>
        <v>0</v>
      </c>
      <c r="AG36" s="124" t="str">
        <f t="shared" si="10"/>
        <v/>
      </c>
      <c r="AH36" s="124" t="str">
        <f t="shared" si="11"/>
        <v/>
      </c>
      <c r="AI36" s="124" t="str">
        <f t="shared" si="12"/>
        <v/>
      </c>
      <c r="AJ36" s="124" t="str">
        <f t="shared" si="13"/>
        <v/>
      </c>
      <c r="AK36" s="124" t="str">
        <f t="shared" si="14"/>
        <v/>
      </c>
      <c r="AL36" s="124" t="str">
        <f t="shared" si="15"/>
        <v/>
      </c>
      <c r="AN36" s="123" t="s">
        <v>279</v>
      </c>
      <c r="AO36" s="123" t="s">
        <v>279</v>
      </c>
      <c r="AP36" s="123" t="s">
        <v>280</v>
      </c>
      <c r="AQ36" s="123" t="s">
        <v>280</v>
      </c>
      <c r="AR36" s="123" t="s">
        <v>280</v>
      </c>
      <c r="AS36" s="123" t="s">
        <v>280</v>
      </c>
    </row>
    <row r="37" spans="1:45" ht="15" customHeight="1">
      <c r="A37" s="298" t="s">
        <v>516</v>
      </c>
      <c r="B37" s="69"/>
      <c r="C37" s="87" t="str">
        <f t="shared" si="0"/>
        <v/>
      </c>
      <c r="D37" s="87" t="s">
        <v>379</v>
      </c>
      <c r="E37" s="87" t="str">
        <f t="shared" si="1"/>
        <v/>
      </c>
      <c r="F37" s="88"/>
      <c r="G37" s="88"/>
      <c r="H37" s="304" t="s">
        <v>122</v>
      </c>
      <c r="I37" s="305"/>
      <c r="J37" s="305"/>
      <c r="K37" s="305"/>
      <c r="L37" s="305"/>
      <c r="M37" s="306"/>
      <c r="N37" s="81"/>
      <c r="O37" s="83">
        <f>IF(COUNTIF(C37:D37,"?*")&lt;&gt;0,MAX(O$33:O36)+1,"-")</f>
        <v>2</v>
      </c>
      <c r="P37" s="83" t="str">
        <f>IF(COUNTIF($E37:$G37,"○")&lt;&gt;0,MAX(P$33:P36)+1,"-")</f>
        <v>-</v>
      </c>
      <c r="Q37" s="83" t="str">
        <f t="shared" si="16"/>
        <v/>
      </c>
      <c r="R37" s="83" t="str">
        <f t="shared" si="2"/>
        <v/>
      </c>
      <c r="T37" s="83">
        <f t="shared" si="3"/>
        <v>4</v>
      </c>
      <c r="V37" s="83"/>
      <c r="X37" s="83">
        <f t="shared" si="17"/>
        <v>0</v>
      </c>
      <c r="Y37" s="124" t="str">
        <f t="shared" si="4"/>
        <v/>
      </c>
      <c r="Z37" s="124" t="str">
        <f t="shared" si="5"/>
        <v/>
      </c>
      <c r="AA37" s="124" t="str">
        <f t="shared" si="6"/>
        <v/>
      </c>
      <c r="AB37" s="124" t="str">
        <f t="shared" si="7"/>
        <v/>
      </c>
      <c r="AC37" s="124" t="str">
        <f t="shared" si="8"/>
        <v/>
      </c>
      <c r="AD37" s="124" t="str">
        <f t="shared" si="9"/>
        <v/>
      </c>
      <c r="AF37" s="83">
        <f t="shared" si="18"/>
        <v>0</v>
      </c>
      <c r="AG37" s="124" t="str">
        <f t="shared" si="10"/>
        <v/>
      </c>
      <c r="AH37" s="124" t="str">
        <f t="shared" si="11"/>
        <v/>
      </c>
      <c r="AI37" s="124" t="str">
        <f t="shared" si="12"/>
        <v/>
      </c>
      <c r="AJ37" s="124" t="str">
        <f t="shared" si="13"/>
        <v/>
      </c>
      <c r="AK37" s="124" t="str">
        <f t="shared" si="14"/>
        <v/>
      </c>
      <c r="AL37" s="124" t="str">
        <f t="shared" si="15"/>
        <v/>
      </c>
      <c r="AN37" s="123" t="s">
        <v>280</v>
      </c>
      <c r="AO37" s="123" t="s">
        <v>280</v>
      </c>
      <c r="AP37" s="123" t="s">
        <v>280</v>
      </c>
      <c r="AQ37" s="123" t="s">
        <v>280</v>
      </c>
      <c r="AR37" s="123" t="s">
        <v>280</v>
      </c>
      <c r="AS37" s="123" t="s">
        <v>279</v>
      </c>
    </row>
    <row r="38" spans="1:45" ht="15" customHeight="1">
      <c r="A38" s="299"/>
      <c r="B38" s="69"/>
      <c r="C38" s="87" t="str">
        <f t="shared" si="0"/>
        <v/>
      </c>
      <c r="D38" s="87"/>
      <c r="E38" s="87" t="str">
        <f t="shared" si="1"/>
        <v/>
      </c>
      <c r="F38" s="88"/>
      <c r="G38" s="122"/>
      <c r="H38" s="304" t="s">
        <v>126</v>
      </c>
      <c r="I38" s="305"/>
      <c r="J38" s="305"/>
      <c r="K38" s="305"/>
      <c r="L38" s="305"/>
      <c r="M38" s="306"/>
      <c r="N38" s="81"/>
      <c r="O38" s="83" t="str">
        <f>IF(COUNTIF(C38:D38,"?*")&lt;&gt;0,MAX(O$33:O37)+1,"-")</f>
        <v>-</v>
      </c>
      <c r="P38" s="83" t="str">
        <f>IF(COUNTIF($E38:$G38,"○")&lt;&gt;0,MAX(P$33:P37)+1,"-")</f>
        <v>-</v>
      </c>
      <c r="Q38" s="83" t="str">
        <f t="shared" si="16"/>
        <v/>
      </c>
      <c r="R38" s="83" t="str">
        <f t="shared" si="2"/>
        <v/>
      </c>
      <c r="T38" s="83">
        <f t="shared" si="3"/>
        <v>1</v>
      </c>
      <c r="V38" s="83"/>
      <c r="X38" s="83">
        <f t="shared" si="17"/>
        <v>0</v>
      </c>
      <c r="Y38" s="124" t="str">
        <f t="shared" si="4"/>
        <v/>
      </c>
      <c r="Z38" s="124" t="str">
        <f t="shared" si="5"/>
        <v/>
      </c>
      <c r="AA38" s="124" t="str">
        <f t="shared" si="6"/>
        <v/>
      </c>
      <c r="AB38" s="124" t="str">
        <f t="shared" si="7"/>
        <v/>
      </c>
      <c r="AC38" s="124" t="str">
        <f t="shared" si="8"/>
        <v/>
      </c>
      <c r="AD38" s="124" t="str">
        <f t="shared" si="9"/>
        <v/>
      </c>
      <c r="AF38" s="83">
        <f t="shared" si="18"/>
        <v>0</v>
      </c>
      <c r="AG38" s="124" t="str">
        <f t="shared" si="10"/>
        <v/>
      </c>
      <c r="AH38" s="124" t="str">
        <f t="shared" si="11"/>
        <v/>
      </c>
      <c r="AI38" s="124" t="str">
        <f t="shared" si="12"/>
        <v/>
      </c>
      <c r="AJ38" s="124" t="str">
        <f t="shared" si="13"/>
        <v/>
      </c>
      <c r="AK38" s="124" t="str">
        <f t="shared" si="14"/>
        <v/>
      </c>
      <c r="AL38" s="124" t="str">
        <f t="shared" si="15"/>
        <v/>
      </c>
      <c r="AN38" s="123" t="s">
        <v>280</v>
      </c>
      <c r="AO38" s="123" t="s">
        <v>280</v>
      </c>
      <c r="AP38" s="123" t="s">
        <v>280</v>
      </c>
      <c r="AQ38" s="123" t="s">
        <v>280</v>
      </c>
      <c r="AR38" s="85" t="s">
        <v>280</v>
      </c>
      <c r="AS38" s="123" t="s">
        <v>280</v>
      </c>
    </row>
    <row r="39" spans="1:45" ht="15" customHeight="1">
      <c r="A39" s="299"/>
      <c r="B39" s="69"/>
      <c r="C39" s="87" t="str">
        <f t="shared" si="0"/>
        <v/>
      </c>
      <c r="D39" s="87"/>
      <c r="E39" s="87" t="str">
        <f t="shared" si="1"/>
        <v/>
      </c>
      <c r="F39" s="88"/>
      <c r="G39" s="88"/>
      <c r="H39" s="304" t="s">
        <v>95</v>
      </c>
      <c r="I39" s="305"/>
      <c r="J39" s="305"/>
      <c r="K39" s="305"/>
      <c r="L39" s="305"/>
      <c r="M39" s="306"/>
      <c r="N39" s="81"/>
      <c r="O39" s="83" t="str">
        <f>IF(COUNTIF(C39:D39,"?*")&lt;&gt;0,MAX(O$33:O38)+1,"-")</f>
        <v>-</v>
      </c>
      <c r="P39" s="83" t="str">
        <f>IF(COUNTIF($E39:$G39,"○")&lt;&gt;0,MAX(P$33:P38)+1,"-")</f>
        <v>-</v>
      </c>
      <c r="Q39" s="83" t="str">
        <f t="shared" si="16"/>
        <v/>
      </c>
      <c r="R39" s="83" t="str">
        <f t="shared" si="2"/>
        <v/>
      </c>
      <c r="T39" s="83">
        <f t="shared" si="3"/>
        <v>2</v>
      </c>
      <c r="V39" s="83"/>
      <c r="X39" s="83">
        <f t="shared" si="17"/>
        <v>0</v>
      </c>
      <c r="Y39" s="124" t="str">
        <f t="shared" si="4"/>
        <v/>
      </c>
      <c r="Z39" s="124" t="str">
        <f t="shared" si="5"/>
        <v/>
      </c>
      <c r="AA39" s="124" t="str">
        <f t="shared" si="6"/>
        <v/>
      </c>
      <c r="AB39" s="124" t="str">
        <f t="shared" si="7"/>
        <v/>
      </c>
      <c r="AC39" s="124" t="str">
        <f t="shared" si="8"/>
        <v/>
      </c>
      <c r="AD39" s="124" t="str">
        <f t="shared" si="9"/>
        <v/>
      </c>
      <c r="AE39" s="80"/>
      <c r="AF39" s="83">
        <f t="shared" si="18"/>
        <v>0</v>
      </c>
      <c r="AG39" s="124" t="str">
        <f t="shared" si="10"/>
        <v/>
      </c>
      <c r="AH39" s="124" t="str">
        <f t="shared" si="11"/>
        <v/>
      </c>
      <c r="AI39" s="124" t="str">
        <f t="shared" si="12"/>
        <v/>
      </c>
      <c r="AJ39" s="124" t="str">
        <f t="shared" si="13"/>
        <v/>
      </c>
      <c r="AK39" s="124" t="str">
        <f t="shared" si="14"/>
        <v/>
      </c>
      <c r="AL39" s="124" t="str">
        <f t="shared" si="15"/>
        <v/>
      </c>
      <c r="AM39" s="80"/>
      <c r="AN39" s="123" t="s">
        <v>280</v>
      </c>
      <c r="AO39" s="123" t="s">
        <v>279</v>
      </c>
      <c r="AP39" s="89" t="s">
        <v>280</v>
      </c>
      <c r="AQ39" s="123" t="s">
        <v>280</v>
      </c>
      <c r="AR39" s="123" t="s">
        <v>280</v>
      </c>
      <c r="AS39" s="123" t="s">
        <v>280</v>
      </c>
    </row>
    <row r="40" spans="1:45" ht="15" customHeight="1">
      <c r="A40" s="300" t="s">
        <v>518</v>
      </c>
      <c r="B40" s="69"/>
      <c r="C40" s="87" t="str">
        <f t="shared" si="0"/>
        <v/>
      </c>
      <c r="D40" s="87"/>
      <c r="E40" s="87" t="str">
        <f t="shared" si="1"/>
        <v/>
      </c>
      <c r="F40" s="88"/>
      <c r="G40" s="122"/>
      <c r="H40" s="304" t="s">
        <v>98</v>
      </c>
      <c r="I40" s="305"/>
      <c r="J40" s="305"/>
      <c r="K40" s="305"/>
      <c r="L40" s="305"/>
      <c r="M40" s="306"/>
      <c r="N40" s="81"/>
      <c r="O40" s="83" t="str">
        <f>IF(COUNTIF(C40:D40,"?*")&lt;&gt;0,MAX(O$33:O39)+1,"-")</f>
        <v>-</v>
      </c>
      <c r="P40" s="83" t="str">
        <f>IF(COUNTIF($E40:$G40,"○")&lt;&gt;0,MAX(P$33:P39)+1,"-")</f>
        <v>-</v>
      </c>
      <c r="Q40" s="83" t="str">
        <f t="shared" si="16"/>
        <v/>
      </c>
      <c r="R40" s="83" t="str">
        <f t="shared" si="2"/>
        <v/>
      </c>
      <c r="T40" s="83">
        <f t="shared" si="3"/>
        <v>1</v>
      </c>
      <c r="V40" s="83"/>
      <c r="X40" s="83">
        <f t="shared" si="17"/>
        <v>0</v>
      </c>
      <c r="Y40" s="124" t="str">
        <f t="shared" si="4"/>
        <v/>
      </c>
      <c r="Z40" s="124" t="str">
        <f t="shared" si="5"/>
        <v/>
      </c>
      <c r="AA40" s="124" t="str">
        <f t="shared" si="6"/>
        <v/>
      </c>
      <c r="AB40" s="124" t="str">
        <f t="shared" si="7"/>
        <v/>
      </c>
      <c r="AC40" s="124" t="str">
        <f t="shared" si="8"/>
        <v/>
      </c>
      <c r="AD40" s="124" t="str">
        <f t="shared" si="9"/>
        <v/>
      </c>
      <c r="AF40" s="83">
        <f t="shared" si="18"/>
        <v>0</v>
      </c>
      <c r="AG40" s="124" t="str">
        <f t="shared" si="10"/>
        <v/>
      </c>
      <c r="AH40" s="124" t="str">
        <f t="shared" si="11"/>
        <v/>
      </c>
      <c r="AI40" s="124" t="str">
        <f t="shared" si="12"/>
        <v/>
      </c>
      <c r="AJ40" s="124" t="str">
        <f t="shared" si="13"/>
        <v/>
      </c>
      <c r="AK40" s="124" t="str">
        <f t="shared" si="14"/>
        <v/>
      </c>
      <c r="AL40" s="124" t="str">
        <f t="shared" si="15"/>
        <v/>
      </c>
      <c r="AN40" s="123" t="s">
        <v>280</v>
      </c>
      <c r="AO40" s="123" t="s">
        <v>279</v>
      </c>
      <c r="AP40" s="123" t="s">
        <v>280</v>
      </c>
      <c r="AQ40" s="123" t="s">
        <v>280</v>
      </c>
      <c r="AR40" s="123" t="s">
        <v>280</v>
      </c>
      <c r="AS40" s="123" t="s">
        <v>280</v>
      </c>
    </row>
    <row r="41" spans="1:45" ht="15" customHeight="1">
      <c r="A41" s="301"/>
      <c r="B41" s="69"/>
      <c r="C41" s="87" t="str">
        <f t="shared" si="0"/>
        <v>済</v>
      </c>
      <c r="D41" s="87"/>
      <c r="E41" s="87" t="str">
        <f t="shared" si="1"/>
        <v/>
      </c>
      <c r="F41" s="88"/>
      <c r="G41" s="88" t="s">
        <v>279</v>
      </c>
      <c r="H41" s="304" t="s">
        <v>84</v>
      </c>
      <c r="I41" s="305"/>
      <c r="J41" s="305"/>
      <c r="K41" s="305"/>
      <c r="L41" s="305"/>
      <c r="M41" s="306"/>
      <c r="N41" s="81"/>
      <c r="O41" s="83">
        <f>IF(COUNTIF(C41:D41,"?*")&lt;&gt;0,MAX(O$33:O40)+1,"-")</f>
        <v>3</v>
      </c>
      <c r="P41" s="83">
        <f>IF(COUNTIF($E41:$G41,"○")&lt;&gt;0,MAX(P$33:P40)+1,"-")</f>
        <v>3</v>
      </c>
      <c r="Q41" s="83" t="str">
        <f t="shared" si="16"/>
        <v>行</v>
      </c>
      <c r="R41" s="83" t="str">
        <f t="shared" si="2"/>
        <v/>
      </c>
      <c r="T41" s="83">
        <f t="shared" si="3"/>
        <v>2</v>
      </c>
      <c r="V41" s="83"/>
      <c r="X41" s="83">
        <f t="shared" si="17"/>
        <v>1</v>
      </c>
      <c r="Y41" s="124" t="str">
        <f t="shared" si="4"/>
        <v>○</v>
      </c>
      <c r="Z41" s="124" t="str">
        <f t="shared" si="5"/>
        <v/>
      </c>
      <c r="AA41" s="124" t="str">
        <f t="shared" si="6"/>
        <v/>
      </c>
      <c r="AB41" s="124" t="str">
        <f t="shared" si="7"/>
        <v/>
      </c>
      <c r="AC41" s="124" t="str">
        <f t="shared" si="8"/>
        <v/>
      </c>
      <c r="AD41" s="124" t="str">
        <f t="shared" si="9"/>
        <v/>
      </c>
      <c r="AF41" s="83">
        <f t="shared" si="18"/>
        <v>0</v>
      </c>
      <c r="AG41" s="124" t="str">
        <f t="shared" si="10"/>
        <v/>
      </c>
      <c r="AH41" s="124" t="str">
        <f t="shared" si="11"/>
        <v/>
      </c>
      <c r="AI41" s="124" t="str">
        <f t="shared" si="12"/>
        <v/>
      </c>
      <c r="AJ41" s="124" t="str">
        <f t="shared" si="13"/>
        <v/>
      </c>
      <c r="AK41" s="124" t="str">
        <f t="shared" si="14"/>
        <v/>
      </c>
      <c r="AL41" s="124" t="str">
        <f t="shared" si="15"/>
        <v/>
      </c>
      <c r="AN41" s="123" t="s">
        <v>279</v>
      </c>
      <c r="AO41" s="123" t="s">
        <v>280</v>
      </c>
      <c r="AP41" s="123" t="s">
        <v>280</v>
      </c>
      <c r="AQ41" s="123" t="s">
        <v>280</v>
      </c>
      <c r="AR41" s="123" t="s">
        <v>280</v>
      </c>
      <c r="AS41" s="123" t="s">
        <v>280</v>
      </c>
    </row>
    <row r="42" spans="1:45" ht="15" customHeight="1">
      <c r="A42" s="301"/>
      <c r="B42" s="69"/>
      <c r="C42" s="87" t="str">
        <f t="shared" si="0"/>
        <v/>
      </c>
      <c r="D42" s="87"/>
      <c r="E42" s="87" t="str">
        <f t="shared" si="1"/>
        <v/>
      </c>
      <c r="F42" s="88"/>
      <c r="G42" s="122"/>
      <c r="H42" s="304" t="s">
        <v>99</v>
      </c>
      <c r="I42" s="305"/>
      <c r="J42" s="305"/>
      <c r="K42" s="305"/>
      <c r="L42" s="305"/>
      <c r="M42" s="306"/>
      <c r="N42" s="81"/>
      <c r="O42" s="83" t="str">
        <f>IF(COUNTIF(C42:D42,"?*")&lt;&gt;0,MAX(O$33:O41)+1,"-")</f>
        <v>-</v>
      </c>
      <c r="P42" s="83" t="str">
        <f>IF(COUNTIF($E42:$G42,"○")&lt;&gt;0,MAX(P$33:P41)+1,"-")</f>
        <v>-</v>
      </c>
      <c r="Q42" s="83" t="str">
        <f t="shared" si="16"/>
        <v/>
      </c>
      <c r="R42" s="83" t="str">
        <f t="shared" si="2"/>
        <v/>
      </c>
      <c r="T42" s="83">
        <f t="shared" si="3"/>
        <v>1</v>
      </c>
      <c r="V42" s="83"/>
      <c r="X42" s="83">
        <f t="shared" si="17"/>
        <v>0</v>
      </c>
      <c r="Y42" s="124" t="str">
        <f t="shared" si="4"/>
        <v/>
      </c>
      <c r="Z42" s="124" t="str">
        <f t="shared" si="5"/>
        <v/>
      </c>
      <c r="AA42" s="124" t="str">
        <f t="shared" si="6"/>
        <v/>
      </c>
      <c r="AB42" s="124" t="str">
        <f t="shared" si="7"/>
        <v/>
      </c>
      <c r="AC42" s="124" t="str">
        <f t="shared" si="8"/>
        <v/>
      </c>
      <c r="AD42" s="124" t="str">
        <f t="shared" si="9"/>
        <v/>
      </c>
      <c r="AE42" s="81"/>
      <c r="AF42" s="83">
        <f t="shared" si="18"/>
        <v>0</v>
      </c>
      <c r="AG42" s="124" t="str">
        <f t="shared" si="10"/>
        <v/>
      </c>
      <c r="AH42" s="124" t="str">
        <f t="shared" si="11"/>
        <v/>
      </c>
      <c r="AI42" s="124" t="str">
        <f t="shared" si="12"/>
        <v/>
      </c>
      <c r="AJ42" s="124" t="str">
        <f t="shared" si="13"/>
        <v/>
      </c>
      <c r="AK42" s="124" t="str">
        <f t="shared" si="14"/>
        <v/>
      </c>
      <c r="AL42" s="124" t="str">
        <f t="shared" si="15"/>
        <v/>
      </c>
      <c r="AM42" s="81"/>
      <c r="AN42" s="123" t="s">
        <v>280</v>
      </c>
      <c r="AO42" s="123" t="s">
        <v>279</v>
      </c>
      <c r="AP42" s="85" t="s">
        <v>280</v>
      </c>
      <c r="AQ42" s="123" t="s">
        <v>280</v>
      </c>
      <c r="AR42" s="123" t="s">
        <v>279</v>
      </c>
      <c r="AS42" s="123" t="s">
        <v>279</v>
      </c>
    </row>
    <row r="43" spans="1:45" ht="15" customHeight="1">
      <c r="A43" s="71"/>
      <c r="B43" s="69"/>
      <c r="C43" s="87" t="str">
        <f t="shared" si="0"/>
        <v/>
      </c>
      <c r="D43" s="87"/>
      <c r="E43" s="87" t="str">
        <f t="shared" si="1"/>
        <v/>
      </c>
      <c r="F43" s="88"/>
      <c r="G43" s="122"/>
      <c r="H43" s="304" t="s">
        <v>101</v>
      </c>
      <c r="I43" s="305"/>
      <c r="J43" s="305"/>
      <c r="K43" s="305"/>
      <c r="L43" s="305"/>
      <c r="M43" s="306"/>
      <c r="N43" s="81"/>
      <c r="O43" s="83" t="str">
        <f>IF(COUNTIF(C43:D43,"?*")&lt;&gt;0,MAX(O$33:O42)+1,"-")</f>
        <v>-</v>
      </c>
      <c r="P43" s="83" t="str">
        <f>IF(COUNTIF($E43:$G43,"○")&lt;&gt;0,MAX(P$33:P42)+1,"-")</f>
        <v>-</v>
      </c>
      <c r="Q43" s="83" t="str">
        <f t="shared" si="16"/>
        <v/>
      </c>
      <c r="R43" s="83" t="str">
        <f t="shared" si="2"/>
        <v/>
      </c>
      <c r="T43" s="83">
        <f t="shared" si="3"/>
        <v>1</v>
      </c>
      <c r="V43" s="83"/>
      <c r="X43" s="83">
        <f t="shared" si="17"/>
        <v>0</v>
      </c>
      <c r="Y43" s="124" t="str">
        <f t="shared" si="4"/>
        <v/>
      </c>
      <c r="Z43" s="124" t="str">
        <f t="shared" si="5"/>
        <v/>
      </c>
      <c r="AA43" s="124" t="str">
        <f t="shared" si="6"/>
        <v/>
      </c>
      <c r="AB43" s="124" t="str">
        <f t="shared" si="7"/>
        <v/>
      </c>
      <c r="AC43" s="124" t="str">
        <f t="shared" si="8"/>
        <v/>
      </c>
      <c r="AD43" s="124" t="str">
        <f t="shared" si="9"/>
        <v/>
      </c>
      <c r="AE43" s="80"/>
      <c r="AF43" s="83">
        <f t="shared" si="18"/>
        <v>0</v>
      </c>
      <c r="AG43" s="124" t="str">
        <f t="shared" si="10"/>
        <v/>
      </c>
      <c r="AH43" s="124" t="str">
        <f t="shared" si="11"/>
        <v/>
      </c>
      <c r="AI43" s="124" t="str">
        <f t="shared" si="12"/>
        <v/>
      </c>
      <c r="AJ43" s="124" t="str">
        <f t="shared" si="13"/>
        <v/>
      </c>
      <c r="AK43" s="124" t="str">
        <f t="shared" si="14"/>
        <v/>
      </c>
      <c r="AL43" s="124" t="str">
        <f t="shared" si="15"/>
        <v/>
      </c>
      <c r="AM43" s="80"/>
      <c r="AN43" s="123" t="s">
        <v>280</v>
      </c>
      <c r="AO43" s="123" t="s">
        <v>279</v>
      </c>
      <c r="AP43" s="89" t="s">
        <v>280</v>
      </c>
      <c r="AQ43" s="123" t="s">
        <v>280</v>
      </c>
      <c r="AR43" s="123" t="s">
        <v>280</v>
      </c>
      <c r="AS43" s="123" t="s">
        <v>280</v>
      </c>
    </row>
    <row r="44" spans="1:45" ht="15" customHeight="1">
      <c r="A44" s="71"/>
      <c r="B44" s="69"/>
      <c r="C44" s="87" t="str">
        <f t="shared" si="0"/>
        <v>済</v>
      </c>
      <c r="D44" s="87"/>
      <c r="E44" s="87" t="str">
        <f t="shared" si="1"/>
        <v/>
      </c>
      <c r="F44" s="88"/>
      <c r="G44" s="88"/>
      <c r="H44" s="304" t="s">
        <v>86</v>
      </c>
      <c r="I44" s="305"/>
      <c r="J44" s="305"/>
      <c r="K44" s="305"/>
      <c r="L44" s="305"/>
      <c r="M44" s="306"/>
      <c r="N44" s="81"/>
      <c r="O44" s="83">
        <f>IF(COUNTIF(C44:D44,"?*")&lt;&gt;0,MAX(O$33:O43)+1,"-")</f>
        <v>4</v>
      </c>
      <c r="P44" s="83" t="str">
        <f>IF(COUNTIF($E44:$G44,"○")&lt;&gt;0,MAX(P$33:P43)+1,"-")</f>
        <v>-</v>
      </c>
      <c r="Q44" s="83" t="str">
        <f t="shared" si="16"/>
        <v/>
      </c>
      <c r="R44" s="83" t="str">
        <f t="shared" si="2"/>
        <v/>
      </c>
      <c r="T44" s="83">
        <f t="shared" si="3"/>
        <v>2</v>
      </c>
      <c r="V44" s="83"/>
      <c r="X44" s="83">
        <f t="shared" si="17"/>
        <v>1</v>
      </c>
      <c r="Y44" s="124" t="str">
        <f t="shared" si="4"/>
        <v>○</v>
      </c>
      <c r="Z44" s="124" t="str">
        <f t="shared" si="5"/>
        <v/>
      </c>
      <c r="AA44" s="124" t="str">
        <f t="shared" si="6"/>
        <v/>
      </c>
      <c r="AB44" s="124" t="str">
        <f t="shared" si="7"/>
        <v/>
      </c>
      <c r="AC44" s="124" t="str">
        <f t="shared" si="8"/>
        <v/>
      </c>
      <c r="AD44" s="124" t="str">
        <f t="shared" si="9"/>
        <v/>
      </c>
      <c r="AF44" s="83">
        <f t="shared" si="18"/>
        <v>0</v>
      </c>
      <c r="AG44" s="124" t="str">
        <f t="shared" si="10"/>
        <v/>
      </c>
      <c r="AH44" s="124" t="str">
        <f t="shared" si="11"/>
        <v/>
      </c>
      <c r="AI44" s="124" t="str">
        <f t="shared" si="12"/>
        <v/>
      </c>
      <c r="AJ44" s="124" t="str">
        <f t="shared" si="13"/>
        <v/>
      </c>
      <c r="AK44" s="124" t="str">
        <f t="shared" si="14"/>
        <v/>
      </c>
      <c r="AL44" s="124" t="str">
        <f t="shared" si="15"/>
        <v/>
      </c>
      <c r="AN44" s="123" t="s">
        <v>279</v>
      </c>
      <c r="AO44" s="123" t="s">
        <v>280</v>
      </c>
      <c r="AP44" s="123" t="s">
        <v>280</v>
      </c>
      <c r="AQ44" s="123" t="s">
        <v>280</v>
      </c>
      <c r="AR44" s="123" t="s">
        <v>279</v>
      </c>
      <c r="AS44" s="123" t="s">
        <v>280</v>
      </c>
    </row>
    <row r="45" spans="1:45" ht="15" customHeight="1">
      <c r="A45" s="71"/>
      <c r="B45" s="69"/>
      <c r="C45" s="87" t="str">
        <f t="shared" si="0"/>
        <v/>
      </c>
      <c r="D45" s="87"/>
      <c r="E45" s="87" t="str">
        <f t="shared" si="1"/>
        <v/>
      </c>
      <c r="F45" s="88"/>
      <c r="G45" s="122"/>
      <c r="H45" s="304" t="s">
        <v>103</v>
      </c>
      <c r="I45" s="305"/>
      <c r="J45" s="305"/>
      <c r="K45" s="305"/>
      <c r="L45" s="305"/>
      <c r="M45" s="306"/>
      <c r="N45" s="81"/>
      <c r="O45" s="83" t="str">
        <f>IF(COUNTIF(C45:D45,"?*")&lt;&gt;0,MAX(O$33:O44)+1,"-")</f>
        <v>-</v>
      </c>
      <c r="P45" s="83" t="str">
        <f>IF(COUNTIF($E45:$G45,"○")&lt;&gt;0,MAX(P$33:P44)+1,"-")</f>
        <v>-</v>
      </c>
      <c r="Q45" s="83" t="str">
        <f t="shared" si="16"/>
        <v/>
      </c>
      <c r="R45" s="83" t="str">
        <f t="shared" si="2"/>
        <v/>
      </c>
      <c r="T45" s="83">
        <f t="shared" si="3"/>
        <v>1</v>
      </c>
      <c r="V45" s="83"/>
      <c r="X45" s="83">
        <f t="shared" si="17"/>
        <v>0</v>
      </c>
      <c r="Y45" s="124" t="str">
        <f t="shared" si="4"/>
        <v/>
      </c>
      <c r="Z45" s="124" t="str">
        <f t="shared" si="5"/>
        <v/>
      </c>
      <c r="AA45" s="124" t="str">
        <f t="shared" si="6"/>
        <v/>
      </c>
      <c r="AB45" s="124" t="str">
        <f t="shared" si="7"/>
        <v/>
      </c>
      <c r="AC45" s="124" t="str">
        <f t="shared" si="8"/>
        <v/>
      </c>
      <c r="AD45" s="124" t="str">
        <f t="shared" si="9"/>
        <v/>
      </c>
      <c r="AF45" s="83">
        <f t="shared" si="18"/>
        <v>0</v>
      </c>
      <c r="AG45" s="124" t="str">
        <f t="shared" si="10"/>
        <v/>
      </c>
      <c r="AH45" s="124" t="str">
        <f t="shared" si="11"/>
        <v/>
      </c>
      <c r="AI45" s="124" t="str">
        <f t="shared" si="12"/>
        <v/>
      </c>
      <c r="AJ45" s="124" t="str">
        <f t="shared" si="13"/>
        <v/>
      </c>
      <c r="AK45" s="124" t="str">
        <f t="shared" si="14"/>
        <v/>
      </c>
      <c r="AL45" s="124" t="str">
        <f t="shared" si="15"/>
        <v/>
      </c>
      <c r="AN45" s="123" t="s">
        <v>280</v>
      </c>
      <c r="AO45" s="123" t="s">
        <v>279</v>
      </c>
      <c r="AP45" s="123" t="s">
        <v>280</v>
      </c>
      <c r="AQ45" s="123" t="s">
        <v>280</v>
      </c>
      <c r="AR45" s="123" t="s">
        <v>279</v>
      </c>
      <c r="AS45" s="123" t="s">
        <v>280</v>
      </c>
    </row>
    <row r="46" spans="1:45" ht="15" customHeight="1">
      <c r="A46" s="71"/>
      <c r="B46" s="69"/>
      <c r="C46" s="87" t="str">
        <f t="shared" si="0"/>
        <v/>
      </c>
      <c r="D46" s="87"/>
      <c r="E46" s="87" t="str">
        <f t="shared" si="1"/>
        <v>○</v>
      </c>
      <c r="F46" s="88"/>
      <c r="G46" s="88"/>
      <c r="H46" s="304" t="s">
        <v>105</v>
      </c>
      <c r="I46" s="305"/>
      <c r="J46" s="305"/>
      <c r="K46" s="305"/>
      <c r="L46" s="305"/>
      <c r="M46" s="306"/>
      <c r="N46" s="81"/>
      <c r="O46" s="83" t="str">
        <f>IF(COUNTIF(C46:D46,"?*")&lt;&gt;0,MAX(O$33:O45)+1,"-")</f>
        <v>-</v>
      </c>
      <c r="P46" s="83">
        <f>IF(COUNTIF($E46:$G46,"○")&lt;&gt;0,MAX(P$33:P45)+1,"-")</f>
        <v>4</v>
      </c>
      <c r="Q46" s="83" t="str">
        <f t="shared" si="16"/>
        <v>麻酔</v>
      </c>
      <c r="R46" s="83" t="str">
        <f t="shared" si="2"/>
        <v>①②他</v>
      </c>
      <c r="T46" s="83">
        <f t="shared" si="3"/>
        <v>0</v>
      </c>
      <c r="V46" s="83"/>
      <c r="X46" s="83">
        <f t="shared" si="17"/>
        <v>0</v>
      </c>
      <c r="Y46" s="124" t="str">
        <f t="shared" si="4"/>
        <v/>
      </c>
      <c r="Z46" s="124" t="str">
        <f t="shared" si="5"/>
        <v/>
      </c>
      <c r="AA46" s="124" t="str">
        <f t="shared" si="6"/>
        <v/>
      </c>
      <c r="AB46" s="124" t="str">
        <f t="shared" si="7"/>
        <v/>
      </c>
      <c r="AC46" s="124" t="str">
        <f t="shared" si="8"/>
        <v/>
      </c>
      <c r="AD46" s="124" t="str">
        <f t="shared" si="9"/>
        <v/>
      </c>
      <c r="AE46" s="81"/>
      <c r="AF46" s="83">
        <f t="shared" si="18"/>
        <v>1</v>
      </c>
      <c r="AG46" s="124" t="str">
        <f t="shared" si="10"/>
        <v/>
      </c>
      <c r="AH46" s="124" t="str">
        <f t="shared" si="11"/>
        <v/>
      </c>
      <c r="AI46" s="124" t="str">
        <f t="shared" si="12"/>
        <v>○</v>
      </c>
      <c r="AJ46" s="124" t="str">
        <f t="shared" si="13"/>
        <v/>
      </c>
      <c r="AK46" s="124" t="str">
        <f t="shared" si="14"/>
        <v/>
      </c>
      <c r="AL46" s="124" t="str">
        <f t="shared" si="15"/>
        <v/>
      </c>
      <c r="AM46" s="81"/>
      <c r="AN46" s="123" t="s">
        <v>280</v>
      </c>
      <c r="AO46" s="123" t="s">
        <v>279</v>
      </c>
      <c r="AP46" s="85" t="s">
        <v>279</v>
      </c>
      <c r="AQ46" s="123" t="s">
        <v>279</v>
      </c>
      <c r="AR46" s="123" t="s">
        <v>279</v>
      </c>
      <c r="AS46" s="123" t="s">
        <v>279</v>
      </c>
    </row>
    <row r="47" spans="1:45" ht="15" customHeight="1">
      <c r="B47" s="69"/>
      <c r="C47" s="87" t="str">
        <f t="shared" si="0"/>
        <v/>
      </c>
      <c r="D47" s="87"/>
      <c r="E47" s="87" t="str">
        <f t="shared" si="1"/>
        <v/>
      </c>
      <c r="F47" s="88"/>
      <c r="G47" s="122"/>
      <c r="H47" s="304" t="s">
        <v>127</v>
      </c>
      <c r="I47" s="305"/>
      <c r="J47" s="305"/>
      <c r="K47" s="305"/>
      <c r="L47" s="305"/>
      <c r="M47" s="306"/>
      <c r="N47" s="81"/>
      <c r="O47" s="83" t="str">
        <f>IF(COUNTIF(C47:D47,"?*")&lt;&gt;0,MAX(O$33:O46)+1,"-")</f>
        <v>-</v>
      </c>
      <c r="P47" s="83" t="str">
        <f>IF(COUNTIF($E47:$G47,"○")&lt;&gt;0,MAX(P$33:P46)+1,"-")</f>
        <v>-</v>
      </c>
      <c r="Q47" s="83" t="str">
        <f t="shared" si="16"/>
        <v/>
      </c>
      <c r="R47" s="83" t="str">
        <f t="shared" si="2"/>
        <v/>
      </c>
      <c r="T47" s="83">
        <f t="shared" si="3"/>
        <v>1</v>
      </c>
      <c r="V47" s="83"/>
      <c r="X47" s="83">
        <f t="shared" si="17"/>
        <v>0</v>
      </c>
      <c r="Y47" s="124" t="str">
        <f t="shared" si="4"/>
        <v/>
      </c>
      <c r="Z47" s="124" t="str">
        <f t="shared" si="5"/>
        <v/>
      </c>
      <c r="AA47" s="124" t="str">
        <f t="shared" si="6"/>
        <v/>
      </c>
      <c r="AB47" s="124" t="str">
        <f t="shared" si="7"/>
        <v/>
      </c>
      <c r="AC47" s="124" t="str">
        <f t="shared" si="8"/>
        <v/>
      </c>
      <c r="AD47" s="124" t="str">
        <f t="shared" si="9"/>
        <v/>
      </c>
      <c r="AF47" s="83">
        <f t="shared" si="18"/>
        <v>0</v>
      </c>
      <c r="AG47" s="124" t="str">
        <f t="shared" si="10"/>
        <v/>
      </c>
      <c r="AH47" s="124" t="str">
        <f t="shared" si="11"/>
        <v/>
      </c>
      <c r="AI47" s="124" t="str">
        <f t="shared" si="12"/>
        <v/>
      </c>
      <c r="AJ47" s="124" t="str">
        <f t="shared" si="13"/>
        <v/>
      </c>
      <c r="AK47" s="124" t="str">
        <f t="shared" si="14"/>
        <v/>
      </c>
      <c r="AL47" s="124" t="str">
        <f t="shared" si="15"/>
        <v/>
      </c>
      <c r="AN47" s="123" t="s">
        <v>280</v>
      </c>
      <c r="AO47" s="123" t="s">
        <v>280</v>
      </c>
      <c r="AP47" s="123" t="s">
        <v>280</v>
      </c>
      <c r="AQ47" s="123" t="s">
        <v>280</v>
      </c>
      <c r="AR47" s="123" t="s">
        <v>280</v>
      </c>
      <c r="AS47" s="123" t="s">
        <v>280</v>
      </c>
    </row>
    <row r="48" spans="1:45" ht="15" customHeight="1">
      <c r="B48" s="69"/>
      <c r="C48" s="87" t="str">
        <f t="shared" si="0"/>
        <v>済</v>
      </c>
      <c r="D48" s="87"/>
      <c r="E48" s="87" t="str">
        <f t="shared" si="1"/>
        <v>○</v>
      </c>
      <c r="F48" s="88" t="s">
        <v>279</v>
      </c>
      <c r="G48" s="88"/>
      <c r="H48" s="304" t="s">
        <v>87</v>
      </c>
      <c r="I48" s="305"/>
      <c r="J48" s="305"/>
      <c r="K48" s="305"/>
      <c r="L48" s="305"/>
      <c r="M48" s="306"/>
      <c r="N48" s="81"/>
      <c r="O48" s="83">
        <f>IF(COUNTIF(C48:D48,"?*")&lt;&gt;0,MAX(O$33:O47)+1,"-")</f>
        <v>5</v>
      </c>
      <c r="P48" s="83">
        <f>IF(COUNTIF($E48:$G48,"○")&lt;&gt;0,MAX(P$33:P47)+1,"-")</f>
        <v>5</v>
      </c>
      <c r="Q48" s="83" t="str">
        <f t="shared" si="16"/>
        <v>区麻酔</v>
      </c>
      <c r="R48" s="83" t="str">
        <f t="shared" si="2"/>
        <v>①②</v>
      </c>
      <c r="T48" s="83">
        <f t="shared" si="3"/>
        <v>1</v>
      </c>
      <c r="V48" s="83"/>
      <c r="X48" s="83">
        <f t="shared" si="17"/>
        <v>1</v>
      </c>
      <c r="Y48" s="124" t="str">
        <f t="shared" si="4"/>
        <v>○</v>
      </c>
      <c r="Z48" s="124" t="str">
        <f t="shared" si="5"/>
        <v/>
      </c>
      <c r="AA48" s="124" t="str">
        <f t="shared" si="6"/>
        <v/>
      </c>
      <c r="AB48" s="124" t="str">
        <f t="shared" si="7"/>
        <v/>
      </c>
      <c r="AC48" s="124" t="str">
        <f t="shared" si="8"/>
        <v/>
      </c>
      <c r="AD48" s="124" t="str">
        <f t="shared" si="9"/>
        <v/>
      </c>
      <c r="AF48" s="83">
        <f t="shared" si="18"/>
        <v>1</v>
      </c>
      <c r="AG48" s="124" t="str">
        <f t="shared" si="10"/>
        <v/>
      </c>
      <c r="AH48" s="124" t="str">
        <f t="shared" si="11"/>
        <v/>
      </c>
      <c r="AI48" s="124" t="str">
        <f t="shared" si="12"/>
        <v>○</v>
      </c>
      <c r="AJ48" s="124" t="str">
        <f t="shared" si="13"/>
        <v/>
      </c>
      <c r="AK48" s="124" t="str">
        <f t="shared" si="14"/>
        <v/>
      </c>
      <c r="AL48" s="124" t="str">
        <f t="shared" si="15"/>
        <v/>
      </c>
      <c r="AN48" s="123" t="s">
        <v>279</v>
      </c>
      <c r="AO48" s="123" t="s">
        <v>279</v>
      </c>
      <c r="AP48" s="123" t="s">
        <v>279</v>
      </c>
      <c r="AQ48" s="123" t="s">
        <v>279</v>
      </c>
      <c r="AR48" s="123" t="s">
        <v>279</v>
      </c>
      <c r="AS48" s="123" t="s">
        <v>280</v>
      </c>
    </row>
    <row r="49" spans="1:45" ht="15" customHeight="1">
      <c r="B49" s="69"/>
      <c r="C49" s="87" t="str">
        <f t="shared" si="0"/>
        <v/>
      </c>
      <c r="D49" s="87"/>
      <c r="E49" s="87" t="str">
        <f t="shared" si="1"/>
        <v/>
      </c>
      <c r="F49" s="88"/>
      <c r="G49" s="122"/>
      <c r="H49" s="304" t="s">
        <v>119</v>
      </c>
      <c r="I49" s="305"/>
      <c r="J49" s="305"/>
      <c r="K49" s="305"/>
      <c r="L49" s="305"/>
      <c r="M49" s="306"/>
      <c r="N49" s="81"/>
      <c r="O49" s="83" t="str">
        <f>IF(COUNTIF(C49:D49,"?*")&lt;&gt;0,MAX(O$33:O48)+1,"-")</f>
        <v>-</v>
      </c>
      <c r="P49" s="83" t="str">
        <f>IF(COUNTIF($E49:$G49,"○")&lt;&gt;0,MAX(P$33:P48)+1,"-")</f>
        <v>-</v>
      </c>
      <c r="Q49" s="83" t="str">
        <f t="shared" si="16"/>
        <v/>
      </c>
      <c r="R49" s="83" t="str">
        <f t="shared" si="2"/>
        <v/>
      </c>
      <c r="T49" s="83">
        <f t="shared" si="3"/>
        <v>1</v>
      </c>
      <c r="V49" s="83"/>
      <c r="X49" s="83">
        <f t="shared" si="17"/>
        <v>0</v>
      </c>
      <c r="Y49" s="124" t="str">
        <f t="shared" si="4"/>
        <v/>
      </c>
      <c r="Z49" s="124" t="str">
        <f t="shared" si="5"/>
        <v/>
      </c>
      <c r="AA49" s="124" t="str">
        <f t="shared" si="6"/>
        <v/>
      </c>
      <c r="AB49" s="124" t="str">
        <f t="shared" si="7"/>
        <v/>
      </c>
      <c r="AC49" s="124" t="str">
        <f t="shared" si="8"/>
        <v/>
      </c>
      <c r="AD49" s="124" t="str">
        <f t="shared" si="9"/>
        <v/>
      </c>
      <c r="AF49" s="83">
        <f t="shared" si="18"/>
        <v>0</v>
      </c>
      <c r="AG49" s="124" t="str">
        <f t="shared" si="10"/>
        <v/>
      </c>
      <c r="AH49" s="124" t="str">
        <f t="shared" si="11"/>
        <v/>
      </c>
      <c r="AI49" s="124" t="str">
        <f t="shared" si="12"/>
        <v/>
      </c>
      <c r="AJ49" s="124" t="str">
        <f t="shared" si="13"/>
        <v/>
      </c>
      <c r="AK49" s="124" t="str">
        <f t="shared" si="14"/>
        <v/>
      </c>
      <c r="AL49" s="124" t="str">
        <f t="shared" si="15"/>
        <v/>
      </c>
      <c r="AN49" s="123" t="s">
        <v>280</v>
      </c>
      <c r="AO49" s="123" t="s">
        <v>280</v>
      </c>
      <c r="AP49" s="123" t="s">
        <v>280</v>
      </c>
      <c r="AQ49" s="123" t="s">
        <v>280</v>
      </c>
      <c r="AR49" s="123" t="s">
        <v>279</v>
      </c>
      <c r="AS49" s="123" t="s">
        <v>280</v>
      </c>
    </row>
    <row r="50" spans="1:45" ht="15" customHeight="1">
      <c r="B50" s="69"/>
      <c r="C50" s="87" t="str">
        <f t="shared" si="0"/>
        <v/>
      </c>
      <c r="D50" s="87"/>
      <c r="E50" s="87" t="str">
        <f t="shared" si="1"/>
        <v/>
      </c>
      <c r="F50" s="88"/>
      <c r="G50" s="122"/>
      <c r="H50" s="304" t="s">
        <v>128</v>
      </c>
      <c r="I50" s="305"/>
      <c r="J50" s="305"/>
      <c r="K50" s="305"/>
      <c r="L50" s="305"/>
      <c r="M50" s="306"/>
      <c r="N50" s="81"/>
      <c r="O50" s="83" t="str">
        <f>IF(COUNTIF(C50:D50,"?*")&lt;&gt;0,MAX(O$33:O49)+1,"-")</f>
        <v>-</v>
      </c>
      <c r="P50" s="83" t="str">
        <f>IF(COUNTIF($E50:$G50,"○")&lt;&gt;0,MAX(P$33:P49)+1,"-")</f>
        <v>-</v>
      </c>
      <c r="Q50" s="83" t="str">
        <f t="shared" si="16"/>
        <v/>
      </c>
      <c r="R50" s="83" t="str">
        <f t="shared" si="2"/>
        <v/>
      </c>
      <c r="T50" s="83">
        <f t="shared" si="3"/>
        <v>1</v>
      </c>
      <c r="V50" s="83"/>
      <c r="X50" s="83">
        <f t="shared" si="17"/>
        <v>0</v>
      </c>
      <c r="Y50" s="124" t="str">
        <f t="shared" si="4"/>
        <v/>
      </c>
      <c r="Z50" s="124" t="str">
        <f t="shared" si="5"/>
        <v/>
      </c>
      <c r="AA50" s="124" t="str">
        <f t="shared" si="6"/>
        <v/>
      </c>
      <c r="AB50" s="124" t="str">
        <f t="shared" si="7"/>
        <v/>
      </c>
      <c r="AC50" s="124" t="str">
        <f t="shared" si="8"/>
        <v/>
      </c>
      <c r="AD50" s="124" t="str">
        <f t="shared" si="9"/>
        <v/>
      </c>
      <c r="AF50" s="83">
        <f t="shared" si="18"/>
        <v>0</v>
      </c>
      <c r="AG50" s="124" t="str">
        <f t="shared" si="10"/>
        <v/>
      </c>
      <c r="AH50" s="124" t="str">
        <f t="shared" si="11"/>
        <v/>
      </c>
      <c r="AI50" s="124" t="str">
        <f t="shared" si="12"/>
        <v/>
      </c>
      <c r="AJ50" s="124" t="str">
        <f t="shared" si="13"/>
        <v/>
      </c>
      <c r="AK50" s="124" t="str">
        <f t="shared" si="14"/>
        <v/>
      </c>
      <c r="AL50" s="124" t="str">
        <f t="shared" si="15"/>
        <v/>
      </c>
      <c r="AN50" s="123" t="s">
        <v>280</v>
      </c>
      <c r="AO50" s="123" t="s">
        <v>280</v>
      </c>
      <c r="AP50" s="123" t="s">
        <v>280</v>
      </c>
      <c r="AQ50" s="123" t="s">
        <v>280</v>
      </c>
      <c r="AR50" s="123" t="s">
        <v>280</v>
      </c>
      <c r="AS50" s="123" t="s">
        <v>280</v>
      </c>
    </row>
    <row r="51" spans="1:45" ht="15" customHeight="1">
      <c r="A51" s="71"/>
      <c r="B51" s="69"/>
      <c r="C51" s="87" t="str">
        <f t="shared" si="0"/>
        <v/>
      </c>
      <c r="D51" s="87"/>
      <c r="E51" s="87" t="str">
        <f t="shared" si="1"/>
        <v>○</v>
      </c>
      <c r="F51" s="88"/>
      <c r="G51" s="122"/>
      <c r="H51" s="304" t="s">
        <v>107</v>
      </c>
      <c r="I51" s="305"/>
      <c r="J51" s="305"/>
      <c r="K51" s="305"/>
      <c r="L51" s="305"/>
      <c r="M51" s="306"/>
      <c r="N51" s="81"/>
      <c r="O51" s="83" t="str">
        <f>IF(COUNTIF(C51:D51,"?*")&lt;&gt;0,MAX(O$33:O50)+1,"-")</f>
        <v>-</v>
      </c>
      <c r="P51" s="83">
        <f>IF(COUNTIF($E51:$G51,"○")&lt;&gt;0,MAX(P$33:P50)+1,"-")</f>
        <v>6</v>
      </c>
      <c r="Q51" s="83" t="str">
        <f t="shared" si="16"/>
        <v>麻酔</v>
      </c>
      <c r="R51" s="83" t="str">
        <f t="shared" si="2"/>
        <v>①②</v>
      </c>
      <c r="T51" s="83">
        <f t="shared" si="3"/>
        <v>0</v>
      </c>
      <c r="V51" s="83"/>
      <c r="X51" s="83">
        <f t="shared" si="17"/>
        <v>0</v>
      </c>
      <c r="Y51" s="124" t="str">
        <f t="shared" si="4"/>
        <v/>
      </c>
      <c r="Z51" s="124" t="str">
        <f t="shared" si="5"/>
        <v/>
      </c>
      <c r="AA51" s="124" t="str">
        <f t="shared" si="6"/>
        <v/>
      </c>
      <c r="AB51" s="124" t="str">
        <f t="shared" si="7"/>
        <v/>
      </c>
      <c r="AC51" s="124" t="str">
        <f t="shared" si="8"/>
        <v/>
      </c>
      <c r="AD51" s="124" t="str">
        <f t="shared" si="9"/>
        <v/>
      </c>
      <c r="AF51" s="83">
        <f t="shared" si="18"/>
        <v>1</v>
      </c>
      <c r="AG51" s="124" t="str">
        <f t="shared" si="10"/>
        <v/>
      </c>
      <c r="AH51" s="124" t="str">
        <f t="shared" si="11"/>
        <v/>
      </c>
      <c r="AI51" s="124" t="str">
        <f t="shared" si="12"/>
        <v>○</v>
      </c>
      <c r="AJ51" s="124" t="str">
        <f t="shared" si="13"/>
        <v/>
      </c>
      <c r="AK51" s="124" t="str">
        <f t="shared" si="14"/>
        <v/>
      </c>
      <c r="AL51" s="124" t="str">
        <f t="shared" si="15"/>
        <v/>
      </c>
      <c r="AN51" s="123" t="s">
        <v>280</v>
      </c>
      <c r="AO51" s="123" t="s">
        <v>279</v>
      </c>
      <c r="AP51" s="123" t="s">
        <v>279</v>
      </c>
      <c r="AQ51" s="123" t="s">
        <v>280</v>
      </c>
      <c r="AR51" s="123" t="s">
        <v>279</v>
      </c>
      <c r="AS51" s="123" t="s">
        <v>280</v>
      </c>
    </row>
    <row r="52" spans="1:45" ht="15" customHeight="1">
      <c r="A52" s="71"/>
      <c r="B52" s="69"/>
      <c r="C52" s="87" t="str">
        <f t="shared" si="0"/>
        <v/>
      </c>
      <c r="D52" s="87"/>
      <c r="E52" s="87" t="str">
        <f t="shared" si="1"/>
        <v>○</v>
      </c>
      <c r="F52" s="88" t="s">
        <v>279</v>
      </c>
      <c r="G52" s="88"/>
      <c r="H52" s="304" t="s">
        <v>109</v>
      </c>
      <c r="I52" s="305"/>
      <c r="J52" s="305"/>
      <c r="K52" s="305"/>
      <c r="L52" s="305"/>
      <c r="M52" s="306"/>
      <c r="N52" s="81"/>
      <c r="O52" s="83" t="str">
        <f>IF(COUNTIF(C52:D52,"?*")&lt;&gt;0,MAX(O$33:O51)+1,"-")</f>
        <v>-</v>
      </c>
      <c r="P52" s="83">
        <f>IF(COUNTIF($E52:$G52,"○")&lt;&gt;0,MAX(P$33:P51)+1,"-")</f>
        <v>7</v>
      </c>
      <c r="Q52" s="83" t="str">
        <f t="shared" si="16"/>
        <v>区麻酔</v>
      </c>
      <c r="R52" s="83" t="str">
        <f t="shared" si="2"/>
        <v>①②他</v>
      </c>
      <c r="T52" s="83">
        <f t="shared" si="3"/>
        <v>0</v>
      </c>
      <c r="V52" s="83"/>
      <c r="X52" s="83">
        <f t="shared" si="17"/>
        <v>0</v>
      </c>
      <c r="Y52" s="124" t="str">
        <f t="shared" si="4"/>
        <v/>
      </c>
      <c r="Z52" s="124" t="str">
        <f t="shared" si="5"/>
        <v/>
      </c>
      <c r="AA52" s="124" t="str">
        <f t="shared" si="6"/>
        <v/>
      </c>
      <c r="AB52" s="124" t="str">
        <f t="shared" si="7"/>
        <v/>
      </c>
      <c r="AC52" s="124" t="str">
        <f t="shared" si="8"/>
        <v/>
      </c>
      <c r="AD52" s="124" t="str">
        <f t="shared" si="9"/>
        <v/>
      </c>
      <c r="AF52" s="83">
        <f t="shared" si="18"/>
        <v>1</v>
      </c>
      <c r="AG52" s="124" t="str">
        <f t="shared" si="10"/>
        <v/>
      </c>
      <c r="AH52" s="124" t="str">
        <f t="shared" si="11"/>
        <v/>
      </c>
      <c r="AI52" s="124" t="str">
        <f t="shared" si="12"/>
        <v>○</v>
      </c>
      <c r="AJ52" s="124" t="str">
        <f t="shared" si="13"/>
        <v/>
      </c>
      <c r="AK52" s="124" t="str">
        <f t="shared" si="14"/>
        <v/>
      </c>
      <c r="AL52" s="124" t="str">
        <f t="shared" si="15"/>
        <v/>
      </c>
      <c r="AN52" s="123" t="s">
        <v>280</v>
      </c>
      <c r="AO52" s="123" t="s">
        <v>279</v>
      </c>
      <c r="AP52" s="123" t="s">
        <v>279</v>
      </c>
      <c r="AQ52" s="123" t="s">
        <v>280</v>
      </c>
      <c r="AR52" s="123" t="s">
        <v>280</v>
      </c>
      <c r="AS52" s="123" t="s">
        <v>279</v>
      </c>
    </row>
    <row r="53" spans="1:45" ht="15" customHeight="1">
      <c r="A53" s="71"/>
      <c r="B53" s="69"/>
      <c r="C53" s="87" t="str">
        <f t="shared" si="0"/>
        <v/>
      </c>
      <c r="D53" s="87" t="s">
        <v>379</v>
      </c>
      <c r="E53" s="87" t="str">
        <f t="shared" si="1"/>
        <v/>
      </c>
      <c r="F53" s="88"/>
      <c r="G53" s="88"/>
      <c r="H53" s="304" t="s">
        <v>116</v>
      </c>
      <c r="I53" s="305"/>
      <c r="J53" s="305"/>
      <c r="K53" s="305"/>
      <c r="L53" s="305"/>
      <c r="M53" s="306"/>
      <c r="N53" s="81"/>
      <c r="O53" s="83">
        <f>IF(COUNTIF(C53:D53,"?*")&lt;&gt;0,MAX(O$33:O52)+1,"-")</f>
        <v>6</v>
      </c>
      <c r="P53" s="83" t="str">
        <f>IF(COUNTIF($E53:$G53,"○")&lt;&gt;0,MAX(P$33:P52)+1,"-")</f>
        <v>-</v>
      </c>
      <c r="Q53" s="83" t="str">
        <f t="shared" si="16"/>
        <v/>
      </c>
      <c r="R53" s="83" t="str">
        <f t="shared" si="2"/>
        <v/>
      </c>
      <c r="T53" s="83">
        <f t="shared" si="3"/>
        <v>3</v>
      </c>
      <c r="V53" s="83"/>
      <c r="X53" s="83">
        <f t="shared" si="17"/>
        <v>0</v>
      </c>
      <c r="Y53" s="124" t="str">
        <f t="shared" si="4"/>
        <v/>
      </c>
      <c r="Z53" s="124" t="str">
        <f t="shared" si="5"/>
        <v/>
      </c>
      <c r="AA53" s="124" t="str">
        <f t="shared" si="6"/>
        <v/>
      </c>
      <c r="AB53" s="124" t="str">
        <f t="shared" si="7"/>
        <v/>
      </c>
      <c r="AC53" s="124" t="str">
        <f t="shared" si="8"/>
        <v/>
      </c>
      <c r="AD53" s="124" t="str">
        <f t="shared" si="9"/>
        <v/>
      </c>
      <c r="AF53" s="83">
        <f t="shared" si="18"/>
        <v>0</v>
      </c>
      <c r="AG53" s="124" t="str">
        <f t="shared" si="10"/>
        <v/>
      </c>
      <c r="AH53" s="124" t="str">
        <f t="shared" si="11"/>
        <v/>
      </c>
      <c r="AI53" s="124" t="str">
        <f t="shared" si="12"/>
        <v/>
      </c>
      <c r="AJ53" s="124" t="str">
        <f t="shared" si="13"/>
        <v/>
      </c>
      <c r="AK53" s="124" t="str">
        <f t="shared" si="14"/>
        <v/>
      </c>
      <c r="AL53" s="124" t="str">
        <f t="shared" si="15"/>
        <v/>
      </c>
      <c r="AN53" s="123" t="s">
        <v>280</v>
      </c>
      <c r="AO53" s="123" t="s">
        <v>280</v>
      </c>
      <c r="AP53" s="123" t="s">
        <v>280</v>
      </c>
      <c r="AQ53" s="123" t="s">
        <v>279</v>
      </c>
      <c r="AR53" s="123" t="s">
        <v>280</v>
      </c>
      <c r="AS53" s="123" t="s">
        <v>280</v>
      </c>
    </row>
    <row r="54" spans="1:45" ht="15" customHeight="1">
      <c r="A54" s="71"/>
      <c r="B54" s="69"/>
      <c r="C54" s="87" t="str">
        <f t="shared" si="0"/>
        <v/>
      </c>
      <c r="D54" s="87"/>
      <c r="E54" s="87" t="str">
        <f t="shared" si="1"/>
        <v/>
      </c>
      <c r="F54" s="88"/>
      <c r="G54" s="122"/>
      <c r="H54" s="304" t="s">
        <v>129</v>
      </c>
      <c r="I54" s="305"/>
      <c r="J54" s="305"/>
      <c r="K54" s="305"/>
      <c r="L54" s="305"/>
      <c r="M54" s="306"/>
      <c r="N54" s="81"/>
      <c r="O54" s="83" t="str">
        <f>IF(COUNTIF(C54:D54,"?*")&lt;&gt;0,MAX(O$33:O53)+1,"-")</f>
        <v>-</v>
      </c>
      <c r="P54" s="83" t="str">
        <f>IF(COUNTIF($E54:$G54,"○")&lt;&gt;0,MAX(P$33:P53)+1,"-")</f>
        <v>-</v>
      </c>
      <c r="Q54" s="83" t="str">
        <f t="shared" si="16"/>
        <v/>
      </c>
      <c r="R54" s="83" t="str">
        <f t="shared" si="2"/>
        <v/>
      </c>
      <c r="T54" s="83">
        <f t="shared" si="3"/>
        <v>1</v>
      </c>
      <c r="V54" s="83"/>
      <c r="X54" s="83">
        <f t="shared" si="17"/>
        <v>0</v>
      </c>
      <c r="Y54" s="124" t="str">
        <f t="shared" si="4"/>
        <v/>
      </c>
      <c r="Z54" s="124" t="str">
        <f t="shared" si="5"/>
        <v/>
      </c>
      <c r="AA54" s="124" t="str">
        <f t="shared" si="6"/>
        <v/>
      </c>
      <c r="AB54" s="124" t="str">
        <f t="shared" si="7"/>
        <v/>
      </c>
      <c r="AC54" s="124" t="str">
        <f t="shared" si="8"/>
        <v/>
      </c>
      <c r="AD54" s="124" t="str">
        <f t="shared" si="9"/>
        <v/>
      </c>
      <c r="AF54" s="83">
        <f t="shared" si="18"/>
        <v>0</v>
      </c>
      <c r="AG54" s="124" t="str">
        <f t="shared" si="10"/>
        <v/>
      </c>
      <c r="AH54" s="124" t="str">
        <f t="shared" si="11"/>
        <v/>
      </c>
      <c r="AI54" s="124" t="str">
        <f t="shared" si="12"/>
        <v/>
      </c>
      <c r="AJ54" s="124" t="str">
        <f t="shared" si="13"/>
        <v/>
      </c>
      <c r="AK54" s="124" t="str">
        <f t="shared" si="14"/>
        <v/>
      </c>
      <c r="AL54" s="124" t="str">
        <f t="shared" si="15"/>
        <v/>
      </c>
      <c r="AN54" s="123" t="s">
        <v>280</v>
      </c>
      <c r="AO54" s="123" t="s">
        <v>280</v>
      </c>
      <c r="AP54" s="123" t="s">
        <v>280</v>
      </c>
      <c r="AQ54" s="123" t="s">
        <v>280</v>
      </c>
      <c r="AR54" s="123" t="s">
        <v>280</v>
      </c>
      <c r="AS54" s="123" t="s">
        <v>280</v>
      </c>
    </row>
    <row r="55" spans="1:45" ht="15" customHeight="1">
      <c r="A55" s="71"/>
      <c r="B55" s="69"/>
    </row>
    <row r="56" spans="1:45" ht="18" customHeight="1">
      <c r="A56" s="71"/>
      <c r="B56" s="69"/>
      <c r="C56" s="78" t="s">
        <v>519</v>
      </c>
      <c r="K56" s="79"/>
      <c r="L56" s="79"/>
      <c r="M56" s="79"/>
    </row>
    <row r="57" spans="1:45" ht="18" customHeight="1">
      <c r="A57" s="71"/>
      <c r="B57" s="69"/>
      <c r="C57" s="78" t="s">
        <v>514</v>
      </c>
      <c r="K57" s="79"/>
      <c r="L57" s="79"/>
      <c r="M57" s="79"/>
    </row>
    <row r="58" spans="1:45" ht="15" customHeight="1">
      <c r="A58" s="276" t="s">
        <v>436</v>
      </c>
      <c r="B58" s="343" t="s">
        <v>407</v>
      </c>
      <c r="C58" s="307" t="s">
        <v>384</v>
      </c>
      <c r="D58" s="308"/>
      <c r="E58" s="309" t="s">
        <v>374</v>
      </c>
      <c r="F58" s="309"/>
      <c r="G58" s="309"/>
      <c r="H58" s="310" t="s">
        <v>392</v>
      </c>
      <c r="I58" s="310"/>
      <c r="J58" s="310"/>
      <c r="K58" s="310"/>
      <c r="L58" s="310"/>
      <c r="M58" s="310"/>
    </row>
    <row r="59" spans="1:45" ht="15" customHeight="1">
      <c r="A59" s="276"/>
      <c r="B59" s="343"/>
      <c r="C59" s="311" t="s">
        <v>385</v>
      </c>
      <c r="D59" s="311" t="s">
        <v>386</v>
      </c>
      <c r="E59" s="311" t="s">
        <v>357</v>
      </c>
      <c r="F59" s="311" t="s">
        <v>358</v>
      </c>
      <c r="G59" s="311" t="s">
        <v>375</v>
      </c>
      <c r="H59" s="310"/>
      <c r="I59" s="310"/>
      <c r="J59" s="310"/>
      <c r="K59" s="310"/>
      <c r="L59" s="310"/>
      <c r="M59" s="310"/>
      <c r="Y59" s="83" t="str">
        <f t="shared" ref="Y59:AD59" si="19">Y32</f>
        <v>修了</v>
      </c>
      <c r="Z59" s="83" t="str">
        <f t="shared" si="19"/>
        <v>-</v>
      </c>
      <c r="AA59" s="83" t="str">
        <f t="shared" si="19"/>
        <v>-</v>
      </c>
      <c r="AB59" s="83" t="str">
        <f t="shared" si="19"/>
        <v>-</v>
      </c>
      <c r="AC59" s="83" t="str">
        <f t="shared" si="19"/>
        <v>-</v>
      </c>
      <c r="AD59" s="83" t="str">
        <f t="shared" si="19"/>
        <v>-</v>
      </c>
      <c r="AG59" s="83" t="str">
        <f t="shared" ref="AG59:AL59" si="20">AG32</f>
        <v>-</v>
      </c>
      <c r="AH59" s="83" t="str">
        <f t="shared" si="20"/>
        <v>-</v>
      </c>
      <c r="AI59" s="83" t="str">
        <f t="shared" si="20"/>
        <v>受講</v>
      </c>
      <c r="AJ59" s="83" t="str">
        <f t="shared" si="20"/>
        <v>-</v>
      </c>
      <c r="AK59" s="83" t="str">
        <f t="shared" si="20"/>
        <v>-</v>
      </c>
      <c r="AL59" s="83" t="str">
        <f t="shared" si="20"/>
        <v>-</v>
      </c>
    </row>
    <row r="60" spans="1:45" ht="15" customHeight="1">
      <c r="A60" s="276"/>
      <c r="B60" s="343"/>
      <c r="C60" s="311"/>
      <c r="D60" s="311"/>
      <c r="E60" s="311"/>
      <c r="F60" s="311"/>
      <c r="G60" s="311"/>
      <c r="H60" s="310"/>
      <c r="I60" s="310"/>
      <c r="J60" s="310"/>
      <c r="K60" s="310"/>
      <c r="L60" s="310"/>
      <c r="M60" s="310"/>
      <c r="P60" s="81" t="s">
        <v>389</v>
      </c>
      <c r="Q60" s="78" t="s">
        <v>391</v>
      </c>
      <c r="T60" s="78" t="s">
        <v>513</v>
      </c>
      <c r="U60" s="78" t="s">
        <v>517</v>
      </c>
      <c r="W60" s="78" t="s">
        <v>393</v>
      </c>
      <c r="X60" s="78" t="s">
        <v>387</v>
      </c>
      <c r="Y60" s="123" t="s">
        <v>81</v>
      </c>
      <c r="Z60" s="123" t="s">
        <v>89</v>
      </c>
      <c r="AA60" s="123" t="s">
        <v>112</v>
      </c>
      <c r="AB60" s="123" t="s">
        <v>114</v>
      </c>
      <c r="AC60" s="123" t="s">
        <v>118</v>
      </c>
      <c r="AD60" s="123" t="s">
        <v>121</v>
      </c>
      <c r="AE60" s="78" t="s">
        <v>394</v>
      </c>
      <c r="AF60" s="78" t="s">
        <v>382</v>
      </c>
      <c r="AG60" s="123" t="s">
        <v>81</v>
      </c>
      <c r="AH60" s="123" t="s">
        <v>89</v>
      </c>
      <c r="AI60" s="123" t="s">
        <v>112</v>
      </c>
      <c r="AJ60" s="123" t="s">
        <v>114</v>
      </c>
      <c r="AK60" s="123" t="s">
        <v>118</v>
      </c>
      <c r="AL60" s="123" t="s">
        <v>121</v>
      </c>
      <c r="AN60" s="123" t="s">
        <v>81</v>
      </c>
      <c r="AO60" s="123" t="s">
        <v>89</v>
      </c>
      <c r="AP60" s="123" t="s">
        <v>112</v>
      </c>
      <c r="AQ60" s="123" t="s">
        <v>114</v>
      </c>
      <c r="AR60" s="123" t="s">
        <v>118</v>
      </c>
      <c r="AS60" s="123" t="s">
        <v>121</v>
      </c>
    </row>
    <row r="61" spans="1:45" ht="15" customHeight="1">
      <c r="A61" s="298" t="s">
        <v>515</v>
      </c>
      <c r="B61" s="69"/>
      <c r="C61" s="87" t="str">
        <f>IF(X61&lt;&gt;0,"済","")</f>
        <v/>
      </c>
      <c r="D61" s="87" t="str">
        <f t="shared" ref="D61:D98" si="21">IF($W61&lt;&gt;0,"済","")</f>
        <v/>
      </c>
      <c r="E61" s="87" t="str">
        <f t="shared" ref="E61:E98" si="22">IF(AF61&lt;&gt;0,IF(OR(W61&lt;&gt;0,X61&lt;&gt;0),"-","○"),"")</f>
        <v>○</v>
      </c>
      <c r="F61" s="87" t="str">
        <f>IF(AE61="○",IF(OR(W61&lt;&gt;0,X61&lt;&gt;0),"-","○"),"")</f>
        <v/>
      </c>
      <c r="G61" s="127"/>
      <c r="H61" s="304" t="s">
        <v>91</v>
      </c>
      <c r="I61" s="305"/>
      <c r="J61" s="305"/>
      <c r="K61" s="305"/>
      <c r="L61" s="305"/>
      <c r="M61" s="306"/>
      <c r="N61" s="78" t="s">
        <v>90</v>
      </c>
      <c r="P61" s="83">
        <f>IF(COUNTIF($E61:$G61,"○")&lt;&gt;0,MAX(P$60:P60)+1,"-")</f>
        <v>1</v>
      </c>
      <c r="Q61" s="83" t="str">
        <f t="shared" ref="Q61:Q98" si="23">IF($F61="○","区","")&amp;IF($E61="○",INDEX($O$21:$O$26,MATCH("○",$D$21:$D$26,0),1),"")&amp;IF($G61="○","行","")</f>
        <v>麻酔</v>
      </c>
      <c r="T61" s="125" t="str">
        <f t="shared" ref="T61:T98" si="24">IF($P61&lt;&gt;"-","受講",IF(AND($W61=0,$X61=0),"-","履修済"))</f>
        <v>受講</v>
      </c>
      <c r="U61" s="83" t="str">
        <f>IF(INDEX($G$34:$G$54,MATCH($N61,$H$34:$H$54,0),1)="○","○","-")</f>
        <v>-</v>
      </c>
      <c r="V61" s="83"/>
      <c r="W61" s="83">
        <f t="shared" ref="W61:W98" si="25">INDEX($D$34:$D$54,MATCH($N61,$H$34:$H$54,0),1)</f>
        <v>0</v>
      </c>
      <c r="X61" s="83">
        <f>COUNTIF(Y61:AD61,"○")</f>
        <v>0</v>
      </c>
      <c r="Y61" s="124" t="str">
        <f>IF(AND(Y$59="修了",AN61="必須"),"○","")</f>
        <v/>
      </c>
      <c r="Z61" s="124" t="str">
        <f t="shared" ref="Z61:AD61" si="26">IF(AND(Z$59="修了",AO61="必須"),"○","")</f>
        <v/>
      </c>
      <c r="AA61" s="124" t="str">
        <f t="shared" si="26"/>
        <v/>
      </c>
      <c r="AB61" s="124" t="str">
        <f t="shared" si="26"/>
        <v/>
      </c>
      <c r="AC61" s="124" t="str">
        <f t="shared" si="26"/>
        <v/>
      </c>
      <c r="AD61" s="124" t="str">
        <f t="shared" si="26"/>
        <v/>
      </c>
      <c r="AE61" s="83">
        <f t="shared" ref="AE61:AE98" si="27">INDEX($F$34:$F$54,MATCH($N61,$H$34:$H$54,0),1)</f>
        <v>0</v>
      </c>
      <c r="AF61" s="83">
        <f>COUNTIF(AG61:AL61,"?*")</f>
        <v>1</v>
      </c>
      <c r="AG61" s="124" t="str">
        <f>IF(AND(AG$59="受講",AN61="必須"),"○","")</f>
        <v/>
      </c>
      <c r="AH61" s="124" t="str">
        <f t="shared" ref="AH61:AL61" si="28">IF(AND(AH$59="受講",AO61="必須"),"○","")</f>
        <v/>
      </c>
      <c r="AI61" s="124" t="str">
        <f t="shared" si="28"/>
        <v>○</v>
      </c>
      <c r="AJ61" s="124" t="str">
        <f t="shared" si="28"/>
        <v/>
      </c>
      <c r="AK61" s="124" t="str">
        <f t="shared" si="28"/>
        <v/>
      </c>
      <c r="AL61" s="124" t="str">
        <f t="shared" si="28"/>
        <v/>
      </c>
      <c r="AN61" s="123" t="s">
        <v>280</v>
      </c>
      <c r="AO61" s="123" t="s">
        <v>281</v>
      </c>
      <c r="AP61" s="123" t="s">
        <v>281</v>
      </c>
      <c r="AQ61" s="123" t="s">
        <v>281</v>
      </c>
      <c r="AR61" s="123" t="s">
        <v>280</v>
      </c>
      <c r="AS61" s="123" t="s">
        <v>281</v>
      </c>
    </row>
    <row r="62" spans="1:45" ht="15" customHeight="1">
      <c r="A62" s="299"/>
      <c r="B62" s="69"/>
      <c r="C62" s="87" t="str">
        <f t="shared" ref="C62:C98" si="29">IF(X62&lt;&gt;0,"済","")</f>
        <v/>
      </c>
      <c r="D62" s="87" t="str">
        <f t="shared" si="21"/>
        <v/>
      </c>
      <c r="E62" s="87" t="str">
        <f t="shared" si="22"/>
        <v>○</v>
      </c>
      <c r="F62" s="87" t="str">
        <f t="shared" ref="F62:F98" si="30">IF(AE62="○",IF(OR(W62&lt;&gt;0,X62&lt;&gt;0),"-","○"),"")</f>
        <v>○</v>
      </c>
      <c r="G62" s="87"/>
      <c r="H62" s="304" t="s">
        <v>93</v>
      </c>
      <c r="I62" s="305"/>
      <c r="J62" s="305"/>
      <c r="K62" s="305"/>
      <c r="L62" s="305"/>
      <c r="M62" s="306"/>
      <c r="N62" s="78" t="s">
        <v>92</v>
      </c>
      <c r="P62" s="83">
        <f>IF(COUNTIF($E62:$G62,"○")&lt;&gt;0,MAX(P$60:P61)+1,"-")</f>
        <v>2</v>
      </c>
      <c r="Q62" s="83" t="str">
        <f t="shared" si="23"/>
        <v>区麻酔</v>
      </c>
      <c r="T62" s="125" t="str">
        <f t="shared" si="24"/>
        <v>受講</v>
      </c>
      <c r="U62" s="83" t="str">
        <f t="shared" ref="U62:U98" si="31">IF(INDEX($G$34:$G$54,MATCH($N62,$H$34:$H$54,0),1)="○","○","-")</f>
        <v>-</v>
      </c>
      <c r="V62" s="83"/>
      <c r="W62" s="83">
        <f t="shared" si="25"/>
        <v>0</v>
      </c>
      <c r="X62" s="83">
        <f t="shared" ref="X62:X98" si="32">COUNTIF(Y62:AD62,"○")</f>
        <v>0</v>
      </c>
      <c r="Y62" s="124" t="str">
        <f t="shared" ref="Y62:Y98" si="33">IF(AND(Y$59="修了",AN62="必須"),"○","")</f>
        <v/>
      </c>
      <c r="Z62" s="124" t="str">
        <f t="shared" ref="Z62:Z98" si="34">IF(AND(Z$59="修了",AO62="必須"),"○","")</f>
        <v/>
      </c>
      <c r="AA62" s="124" t="str">
        <f t="shared" ref="AA62:AA98" si="35">IF(AND(AA$59="修了",AP62="必須"),"○","")</f>
        <v/>
      </c>
      <c r="AB62" s="124" t="str">
        <f t="shared" ref="AB62:AB98" si="36">IF(AND(AB$59="修了",AQ62="必須"),"○","")</f>
        <v/>
      </c>
      <c r="AC62" s="124" t="str">
        <f t="shared" ref="AC62:AC98" si="37">IF(AND(AC$59="修了",AR62="必須"),"○","")</f>
        <v/>
      </c>
      <c r="AD62" s="124" t="str">
        <f t="shared" ref="AD62:AD98" si="38">IF(AND(AD$59="修了",AS62="必須"),"○","")</f>
        <v/>
      </c>
      <c r="AE62" s="83" t="str">
        <f t="shared" si="27"/>
        <v>○</v>
      </c>
      <c r="AF62" s="83">
        <f t="shared" ref="AF62:AF98" si="39">COUNTIF(AG62:AL62,"?*")</f>
        <v>1</v>
      </c>
      <c r="AG62" s="124" t="str">
        <f t="shared" ref="AG62:AG98" si="40">IF(AND(AG$59="受講",AN62="必須"),"○","")</f>
        <v/>
      </c>
      <c r="AH62" s="124" t="str">
        <f t="shared" ref="AH62:AH98" si="41">IF(AND(AH$59="受講",AO62="必須"),"○","")</f>
        <v/>
      </c>
      <c r="AI62" s="124" t="str">
        <f t="shared" ref="AI62:AI98" si="42">IF(AND(AI$59="受講",AP62="必須"),"○","")</f>
        <v>○</v>
      </c>
      <c r="AJ62" s="124" t="str">
        <f t="shared" ref="AJ62:AJ98" si="43">IF(AND(AJ$59="受講",AQ62="必須"),"○","")</f>
        <v/>
      </c>
      <c r="AK62" s="124" t="str">
        <f t="shared" ref="AK62:AK98" si="44">IF(AND(AK$59="受講",AR62="必須"),"○","")</f>
        <v/>
      </c>
      <c r="AL62" s="124" t="str">
        <f t="shared" ref="AL62:AL98" si="45">IF(AND(AL$59="受講",AS62="必須"),"○","")</f>
        <v/>
      </c>
      <c r="AN62" s="123" t="s">
        <v>280</v>
      </c>
      <c r="AO62" s="123" t="s">
        <v>281</v>
      </c>
      <c r="AP62" s="123" t="s">
        <v>281</v>
      </c>
      <c r="AQ62" s="123" t="s">
        <v>281</v>
      </c>
      <c r="AR62" s="123" t="s">
        <v>280</v>
      </c>
      <c r="AS62" s="123" t="s">
        <v>281</v>
      </c>
    </row>
    <row r="63" spans="1:45" ht="15" customHeight="1">
      <c r="A63" s="299"/>
      <c r="B63" s="69"/>
      <c r="C63" s="87" t="str">
        <f t="shared" si="29"/>
        <v/>
      </c>
      <c r="D63" s="87" t="str">
        <f t="shared" si="21"/>
        <v/>
      </c>
      <c r="E63" s="87" t="str">
        <f t="shared" si="22"/>
        <v/>
      </c>
      <c r="F63" s="87" t="str">
        <f t="shared" si="30"/>
        <v>○</v>
      </c>
      <c r="G63" s="87"/>
      <c r="H63" s="304" t="s">
        <v>94</v>
      </c>
      <c r="I63" s="305"/>
      <c r="J63" s="305"/>
      <c r="K63" s="305"/>
      <c r="L63" s="305"/>
      <c r="M63" s="306"/>
      <c r="N63" s="78" t="s">
        <v>92</v>
      </c>
      <c r="P63" s="83">
        <f>IF(COUNTIF($E63:$G63,"○")&lt;&gt;0,MAX(P$60:P62)+1,"-")</f>
        <v>3</v>
      </c>
      <c r="Q63" s="83" t="str">
        <f t="shared" si="23"/>
        <v>区</v>
      </c>
      <c r="T63" s="125" t="str">
        <f t="shared" si="24"/>
        <v>受講</v>
      </c>
      <c r="U63" s="83" t="str">
        <f t="shared" si="31"/>
        <v>-</v>
      </c>
      <c r="V63" s="83"/>
      <c r="W63" s="83">
        <f t="shared" si="25"/>
        <v>0</v>
      </c>
      <c r="X63" s="83">
        <f t="shared" si="32"/>
        <v>0</v>
      </c>
      <c r="Y63" s="124" t="str">
        <f t="shared" si="33"/>
        <v/>
      </c>
      <c r="Z63" s="124" t="str">
        <f t="shared" si="34"/>
        <v/>
      </c>
      <c r="AA63" s="124" t="str">
        <f t="shared" si="35"/>
        <v/>
      </c>
      <c r="AB63" s="124" t="str">
        <f t="shared" si="36"/>
        <v/>
      </c>
      <c r="AC63" s="124" t="str">
        <f t="shared" si="37"/>
        <v/>
      </c>
      <c r="AD63" s="124" t="str">
        <f t="shared" si="38"/>
        <v/>
      </c>
      <c r="AE63" s="83" t="str">
        <f t="shared" si="27"/>
        <v>○</v>
      </c>
      <c r="AF63" s="83">
        <f t="shared" si="39"/>
        <v>0</v>
      </c>
      <c r="AG63" s="124" t="str">
        <f t="shared" si="40"/>
        <v/>
      </c>
      <c r="AH63" s="124" t="str">
        <f t="shared" si="41"/>
        <v/>
      </c>
      <c r="AI63" s="124" t="str">
        <f t="shared" si="42"/>
        <v/>
      </c>
      <c r="AJ63" s="124" t="str">
        <f t="shared" si="43"/>
        <v/>
      </c>
      <c r="AK63" s="124" t="str">
        <f t="shared" si="44"/>
        <v/>
      </c>
      <c r="AL63" s="124" t="str">
        <f t="shared" si="45"/>
        <v/>
      </c>
      <c r="AN63" s="123" t="s">
        <v>280</v>
      </c>
      <c r="AO63" s="123" t="s">
        <v>281</v>
      </c>
      <c r="AP63" s="123" t="s">
        <v>282</v>
      </c>
      <c r="AQ63" s="123" t="s">
        <v>281</v>
      </c>
      <c r="AR63" s="123" t="s">
        <v>280</v>
      </c>
      <c r="AS63" s="123" t="s">
        <v>282</v>
      </c>
    </row>
    <row r="64" spans="1:45" ht="15" customHeight="1">
      <c r="A64" s="298" t="s">
        <v>516</v>
      </c>
      <c r="B64" s="69"/>
      <c r="C64" s="87" t="str">
        <f t="shared" si="29"/>
        <v/>
      </c>
      <c r="D64" s="87" t="str">
        <f t="shared" si="21"/>
        <v/>
      </c>
      <c r="E64" s="87" t="str">
        <f t="shared" si="22"/>
        <v/>
      </c>
      <c r="F64" s="87" t="str">
        <f t="shared" si="30"/>
        <v>○</v>
      </c>
      <c r="G64" s="87"/>
      <c r="H64" s="304" t="s">
        <v>115</v>
      </c>
      <c r="I64" s="305"/>
      <c r="J64" s="305"/>
      <c r="K64" s="305"/>
      <c r="L64" s="305"/>
      <c r="M64" s="306"/>
      <c r="N64" s="78" t="s">
        <v>92</v>
      </c>
      <c r="P64" s="83">
        <f>IF(COUNTIF($E64:$G64,"○")&lt;&gt;0,MAX(P$60:P63)+1,"-")</f>
        <v>4</v>
      </c>
      <c r="Q64" s="83" t="str">
        <f t="shared" si="23"/>
        <v>区</v>
      </c>
      <c r="T64" s="125" t="str">
        <f t="shared" si="24"/>
        <v>受講</v>
      </c>
      <c r="U64" s="83" t="str">
        <f t="shared" si="31"/>
        <v>-</v>
      </c>
      <c r="V64" s="83"/>
      <c r="W64" s="83">
        <f t="shared" si="25"/>
        <v>0</v>
      </c>
      <c r="X64" s="83">
        <f t="shared" si="32"/>
        <v>0</v>
      </c>
      <c r="Y64" s="124" t="str">
        <f t="shared" si="33"/>
        <v/>
      </c>
      <c r="Z64" s="124" t="str">
        <f t="shared" si="34"/>
        <v/>
      </c>
      <c r="AA64" s="124" t="str">
        <f t="shared" si="35"/>
        <v/>
      </c>
      <c r="AB64" s="124" t="str">
        <f t="shared" si="36"/>
        <v/>
      </c>
      <c r="AC64" s="124" t="str">
        <f t="shared" si="37"/>
        <v/>
      </c>
      <c r="AD64" s="124" t="str">
        <f t="shared" si="38"/>
        <v/>
      </c>
      <c r="AE64" s="83" t="str">
        <f t="shared" si="27"/>
        <v>○</v>
      </c>
      <c r="AF64" s="83">
        <f t="shared" si="39"/>
        <v>0</v>
      </c>
      <c r="AG64" s="124" t="str">
        <f t="shared" si="40"/>
        <v/>
      </c>
      <c r="AH64" s="124" t="str">
        <f t="shared" si="41"/>
        <v/>
      </c>
      <c r="AI64" s="124" t="str">
        <f t="shared" si="42"/>
        <v/>
      </c>
      <c r="AJ64" s="124" t="str">
        <f t="shared" si="43"/>
        <v/>
      </c>
      <c r="AK64" s="124" t="str">
        <f t="shared" si="44"/>
        <v/>
      </c>
      <c r="AL64" s="124" t="str">
        <f t="shared" si="45"/>
        <v/>
      </c>
      <c r="AN64" s="123" t="s">
        <v>280</v>
      </c>
      <c r="AO64" s="123" t="s">
        <v>282</v>
      </c>
      <c r="AP64" s="123" t="s">
        <v>282</v>
      </c>
      <c r="AQ64" s="123" t="s">
        <v>281</v>
      </c>
      <c r="AR64" s="123" t="s">
        <v>280</v>
      </c>
      <c r="AS64" s="123" t="s">
        <v>281</v>
      </c>
    </row>
    <row r="65" spans="1:45" ht="15" customHeight="1">
      <c r="A65" s="299"/>
      <c r="B65" s="69"/>
      <c r="C65" s="87" t="str">
        <f t="shared" si="29"/>
        <v/>
      </c>
      <c r="D65" s="87" t="str">
        <f t="shared" si="21"/>
        <v/>
      </c>
      <c r="E65" s="87" t="str">
        <f t="shared" si="22"/>
        <v>○</v>
      </c>
      <c r="F65" s="87" t="str">
        <f t="shared" si="30"/>
        <v>○</v>
      </c>
      <c r="G65" s="87"/>
      <c r="H65" s="304" t="s">
        <v>113</v>
      </c>
      <c r="I65" s="305"/>
      <c r="J65" s="305"/>
      <c r="K65" s="305"/>
      <c r="L65" s="305"/>
      <c r="M65" s="306"/>
      <c r="N65" s="78" t="s">
        <v>92</v>
      </c>
      <c r="P65" s="83">
        <f>IF(COUNTIF($E65:$G65,"○")&lt;&gt;0,MAX(P$60:P64)+1,"-")</f>
        <v>5</v>
      </c>
      <c r="Q65" s="83" t="str">
        <f t="shared" si="23"/>
        <v>区麻酔</v>
      </c>
      <c r="T65" s="125" t="str">
        <f t="shared" si="24"/>
        <v>受講</v>
      </c>
      <c r="U65" s="83" t="str">
        <f t="shared" si="31"/>
        <v>-</v>
      </c>
      <c r="V65" s="83"/>
      <c r="W65" s="83">
        <f t="shared" si="25"/>
        <v>0</v>
      </c>
      <c r="X65" s="83">
        <f t="shared" si="32"/>
        <v>0</v>
      </c>
      <c r="Y65" s="124" t="str">
        <f t="shared" si="33"/>
        <v/>
      </c>
      <c r="Z65" s="124" t="str">
        <f t="shared" si="34"/>
        <v/>
      </c>
      <c r="AA65" s="124" t="str">
        <f t="shared" si="35"/>
        <v/>
      </c>
      <c r="AB65" s="124" t="str">
        <f t="shared" si="36"/>
        <v/>
      </c>
      <c r="AC65" s="124" t="str">
        <f t="shared" si="37"/>
        <v/>
      </c>
      <c r="AD65" s="124" t="str">
        <f t="shared" si="38"/>
        <v/>
      </c>
      <c r="AE65" s="83" t="str">
        <f t="shared" si="27"/>
        <v>○</v>
      </c>
      <c r="AF65" s="83">
        <f t="shared" si="39"/>
        <v>1</v>
      </c>
      <c r="AG65" s="124" t="str">
        <f t="shared" si="40"/>
        <v/>
      </c>
      <c r="AH65" s="124" t="str">
        <f t="shared" si="41"/>
        <v/>
      </c>
      <c r="AI65" s="124" t="str">
        <f t="shared" si="42"/>
        <v>○</v>
      </c>
      <c r="AJ65" s="124" t="str">
        <f t="shared" si="43"/>
        <v/>
      </c>
      <c r="AK65" s="124" t="str">
        <f t="shared" si="44"/>
        <v/>
      </c>
      <c r="AL65" s="124" t="str">
        <f t="shared" si="45"/>
        <v/>
      </c>
      <c r="AN65" s="123" t="s">
        <v>280</v>
      </c>
      <c r="AO65" s="123" t="s">
        <v>282</v>
      </c>
      <c r="AP65" s="123" t="s">
        <v>281</v>
      </c>
      <c r="AQ65" s="123" t="s">
        <v>281</v>
      </c>
      <c r="AR65" s="123" t="s">
        <v>280</v>
      </c>
      <c r="AS65" s="123" t="s">
        <v>281</v>
      </c>
    </row>
    <row r="66" spans="1:45" ht="15" customHeight="1">
      <c r="A66" s="299"/>
      <c r="B66" s="69"/>
      <c r="C66" s="87" t="str">
        <f t="shared" si="29"/>
        <v>済</v>
      </c>
      <c r="D66" s="87" t="str">
        <f t="shared" si="21"/>
        <v/>
      </c>
      <c r="E66" s="87" t="str">
        <f t="shared" si="22"/>
        <v/>
      </c>
      <c r="F66" s="87" t="str">
        <f t="shared" si="30"/>
        <v/>
      </c>
      <c r="G66" s="87"/>
      <c r="H66" s="304" t="s">
        <v>83</v>
      </c>
      <c r="I66" s="305"/>
      <c r="J66" s="305"/>
      <c r="K66" s="305"/>
      <c r="L66" s="305"/>
      <c r="M66" s="306"/>
      <c r="N66" s="78" t="s">
        <v>82</v>
      </c>
      <c r="P66" s="83" t="str">
        <f>IF(COUNTIF($E66:$G66,"○")&lt;&gt;0,MAX(P$60:P65)+1,"-")</f>
        <v>-</v>
      </c>
      <c r="Q66" s="83" t="str">
        <f t="shared" si="23"/>
        <v/>
      </c>
      <c r="T66" s="125" t="str">
        <f t="shared" si="24"/>
        <v>履修済</v>
      </c>
      <c r="U66" s="83" t="str">
        <f t="shared" si="31"/>
        <v>-</v>
      </c>
      <c r="V66" s="83"/>
      <c r="W66" s="83">
        <f t="shared" si="25"/>
        <v>0</v>
      </c>
      <c r="X66" s="83">
        <f t="shared" si="32"/>
        <v>1</v>
      </c>
      <c r="Y66" s="124" t="str">
        <f t="shared" si="33"/>
        <v>○</v>
      </c>
      <c r="Z66" s="124" t="str">
        <f t="shared" si="34"/>
        <v/>
      </c>
      <c r="AA66" s="124" t="str">
        <f t="shared" si="35"/>
        <v/>
      </c>
      <c r="AB66" s="124" t="str">
        <f t="shared" si="36"/>
        <v/>
      </c>
      <c r="AC66" s="124" t="str">
        <f t="shared" si="37"/>
        <v/>
      </c>
      <c r="AD66" s="124" t="str">
        <f t="shared" si="38"/>
        <v/>
      </c>
      <c r="AE66" s="83">
        <f t="shared" si="27"/>
        <v>0</v>
      </c>
      <c r="AF66" s="83">
        <f t="shared" si="39"/>
        <v>0</v>
      </c>
      <c r="AG66" s="124" t="str">
        <f t="shared" si="40"/>
        <v/>
      </c>
      <c r="AH66" s="124" t="str">
        <f t="shared" si="41"/>
        <v/>
      </c>
      <c r="AI66" s="124" t="str">
        <f t="shared" si="42"/>
        <v/>
      </c>
      <c r="AJ66" s="124" t="str">
        <f t="shared" si="43"/>
        <v/>
      </c>
      <c r="AK66" s="124" t="str">
        <f t="shared" si="44"/>
        <v/>
      </c>
      <c r="AL66" s="124" t="str">
        <f t="shared" si="45"/>
        <v/>
      </c>
      <c r="AN66" s="123" t="s">
        <v>281</v>
      </c>
      <c r="AO66" s="123" t="s">
        <v>281</v>
      </c>
      <c r="AP66" s="123" t="s">
        <v>280</v>
      </c>
      <c r="AQ66" s="123" t="s">
        <v>280</v>
      </c>
      <c r="AR66" s="123" t="s">
        <v>280</v>
      </c>
      <c r="AS66" s="123" t="s">
        <v>280</v>
      </c>
    </row>
    <row r="67" spans="1:45" ht="15" customHeight="1">
      <c r="A67" s="300" t="s">
        <v>521</v>
      </c>
      <c r="B67" s="69"/>
      <c r="C67" s="87" t="str">
        <f t="shared" si="29"/>
        <v/>
      </c>
      <c r="D67" s="87" t="str">
        <f t="shared" si="21"/>
        <v>済</v>
      </c>
      <c r="E67" s="87" t="str">
        <f t="shared" si="22"/>
        <v/>
      </c>
      <c r="F67" s="87" t="str">
        <f t="shared" si="30"/>
        <v/>
      </c>
      <c r="G67" s="87"/>
      <c r="H67" s="304" t="s">
        <v>123</v>
      </c>
      <c r="I67" s="305"/>
      <c r="J67" s="305"/>
      <c r="K67" s="305"/>
      <c r="L67" s="305"/>
      <c r="M67" s="306"/>
      <c r="N67" s="78" t="s">
        <v>122</v>
      </c>
      <c r="P67" s="83" t="str">
        <f>IF(COUNTIF($E67:$G67,"○")&lt;&gt;0,MAX(P$60:P66)+1,"-")</f>
        <v>-</v>
      </c>
      <c r="Q67" s="83" t="str">
        <f t="shared" si="23"/>
        <v/>
      </c>
      <c r="T67" s="125" t="str">
        <f t="shared" si="24"/>
        <v>履修済</v>
      </c>
      <c r="U67" s="83" t="str">
        <f t="shared" si="31"/>
        <v>-</v>
      </c>
      <c r="V67" s="83"/>
      <c r="W67" s="83" t="str">
        <f t="shared" si="25"/>
        <v>済</v>
      </c>
      <c r="X67" s="83">
        <f t="shared" si="32"/>
        <v>0</v>
      </c>
      <c r="Y67" s="124" t="str">
        <f t="shared" si="33"/>
        <v/>
      </c>
      <c r="Z67" s="124" t="str">
        <f t="shared" si="34"/>
        <v/>
      </c>
      <c r="AA67" s="124" t="str">
        <f t="shared" si="35"/>
        <v/>
      </c>
      <c r="AB67" s="124" t="str">
        <f t="shared" si="36"/>
        <v/>
      </c>
      <c r="AC67" s="124" t="str">
        <f t="shared" si="37"/>
        <v/>
      </c>
      <c r="AD67" s="124" t="str">
        <f t="shared" si="38"/>
        <v/>
      </c>
      <c r="AE67" s="83">
        <f t="shared" si="27"/>
        <v>0</v>
      </c>
      <c r="AF67" s="83">
        <f t="shared" si="39"/>
        <v>0</v>
      </c>
      <c r="AG67" s="124" t="str">
        <f t="shared" si="40"/>
        <v/>
      </c>
      <c r="AH67" s="124" t="str">
        <f t="shared" si="41"/>
        <v/>
      </c>
      <c r="AI67" s="124" t="str">
        <f t="shared" si="42"/>
        <v/>
      </c>
      <c r="AJ67" s="124" t="str">
        <f t="shared" si="43"/>
        <v/>
      </c>
      <c r="AK67" s="124" t="str">
        <f t="shared" si="44"/>
        <v/>
      </c>
      <c r="AL67" s="124" t="str">
        <f t="shared" si="45"/>
        <v/>
      </c>
      <c r="AN67" s="123" t="s">
        <v>280</v>
      </c>
      <c r="AO67" s="123" t="s">
        <v>280</v>
      </c>
      <c r="AP67" s="123" t="s">
        <v>280</v>
      </c>
      <c r="AQ67" s="123" t="s">
        <v>280</v>
      </c>
      <c r="AR67" s="123" t="s">
        <v>280</v>
      </c>
      <c r="AS67" s="123" t="s">
        <v>281</v>
      </c>
    </row>
    <row r="68" spans="1:45" ht="15" customHeight="1">
      <c r="A68" s="301"/>
      <c r="B68" s="69"/>
      <c r="C68" s="87" t="str">
        <f t="shared" si="29"/>
        <v/>
      </c>
      <c r="D68" s="87" t="str">
        <f t="shared" si="21"/>
        <v>済</v>
      </c>
      <c r="E68" s="87" t="str">
        <f t="shared" si="22"/>
        <v/>
      </c>
      <c r="F68" s="87" t="str">
        <f t="shared" si="30"/>
        <v/>
      </c>
      <c r="G68" s="87"/>
      <c r="H68" s="304" t="s">
        <v>171</v>
      </c>
      <c r="I68" s="305"/>
      <c r="J68" s="305"/>
      <c r="K68" s="305"/>
      <c r="L68" s="305"/>
      <c r="M68" s="306"/>
      <c r="N68" s="78" t="s">
        <v>122</v>
      </c>
      <c r="P68" s="83" t="str">
        <f>IF(COUNTIF($E68:$G68,"○")&lt;&gt;0,MAX(P$60:P67)+1,"-")</f>
        <v>-</v>
      </c>
      <c r="Q68" s="83" t="str">
        <f t="shared" si="23"/>
        <v/>
      </c>
      <c r="T68" s="125" t="str">
        <f t="shared" si="24"/>
        <v>履修済</v>
      </c>
      <c r="U68" s="83" t="str">
        <f t="shared" si="31"/>
        <v>-</v>
      </c>
      <c r="V68" s="83"/>
      <c r="W68" s="83" t="str">
        <f t="shared" si="25"/>
        <v>済</v>
      </c>
      <c r="X68" s="83">
        <f t="shared" si="32"/>
        <v>0</v>
      </c>
      <c r="Y68" s="124" t="str">
        <f t="shared" si="33"/>
        <v/>
      </c>
      <c r="Z68" s="124" t="str">
        <f t="shared" si="34"/>
        <v/>
      </c>
      <c r="AA68" s="124" t="str">
        <f t="shared" si="35"/>
        <v/>
      </c>
      <c r="AB68" s="124" t="str">
        <f t="shared" si="36"/>
        <v/>
      </c>
      <c r="AC68" s="124" t="str">
        <f t="shared" si="37"/>
        <v/>
      </c>
      <c r="AD68" s="124" t="str">
        <f t="shared" si="38"/>
        <v/>
      </c>
      <c r="AE68" s="83">
        <f t="shared" si="27"/>
        <v>0</v>
      </c>
      <c r="AF68" s="83">
        <f t="shared" si="39"/>
        <v>0</v>
      </c>
      <c r="AG68" s="124" t="str">
        <f t="shared" si="40"/>
        <v/>
      </c>
      <c r="AH68" s="124" t="str">
        <f t="shared" si="41"/>
        <v/>
      </c>
      <c r="AI68" s="124" t="str">
        <f t="shared" si="42"/>
        <v/>
      </c>
      <c r="AJ68" s="124" t="str">
        <f t="shared" si="43"/>
        <v/>
      </c>
      <c r="AK68" s="124" t="str">
        <f t="shared" si="44"/>
        <v/>
      </c>
      <c r="AL68" s="124" t="str">
        <f t="shared" si="45"/>
        <v/>
      </c>
      <c r="AN68" s="123" t="s">
        <v>280</v>
      </c>
      <c r="AO68" s="123" t="s">
        <v>280</v>
      </c>
      <c r="AP68" s="123" t="s">
        <v>280</v>
      </c>
      <c r="AQ68" s="123" t="s">
        <v>280</v>
      </c>
      <c r="AR68" s="123" t="s">
        <v>280</v>
      </c>
      <c r="AS68" s="123" t="s">
        <v>282</v>
      </c>
    </row>
    <row r="69" spans="1:45" ht="15" customHeight="1">
      <c r="A69" s="301"/>
      <c r="B69" s="69"/>
      <c r="C69" s="87" t="str">
        <f t="shared" si="29"/>
        <v/>
      </c>
      <c r="D69" s="87" t="str">
        <f t="shared" si="21"/>
        <v>済</v>
      </c>
      <c r="E69" s="87" t="str">
        <f t="shared" si="22"/>
        <v/>
      </c>
      <c r="F69" s="87" t="str">
        <f t="shared" si="30"/>
        <v/>
      </c>
      <c r="G69" s="87"/>
      <c r="H69" s="304" t="s">
        <v>172</v>
      </c>
      <c r="I69" s="305"/>
      <c r="J69" s="305"/>
      <c r="K69" s="305"/>
      <c r="L69" s="305"/>
      <c r="M69" s="306"/>
      <c r="N69" s="78" t="s">
        <v>122</v>
      </c>
      <c r="P69" s="83" t="str">
        <f>IF(COUNTIF($E69:$G69,"○")&lt;&gt;0,MAX(P$60:P68)+1,"-")</f>
        <v>-</v>
      </c>
      <c r="Q69" s="83" t="str">
        <f t="shared" si="23"/>
        <v/>
      </c>
      <c r="T69" s="125" t="str">
        <f t="shared" si="24"/>
        <v>履修済</v>
      </c>
      <c r="U69" s="83" t="str">
        <f t="shared" si="31"/>
        <v>-</v>
      </c>
      <c r="V69" s="83"/>
      <c r="W69" s="83" t="str">
        <f t="shared" si="25"/>
        <v>済</v>
      </c>
      <c r="X69" s="83">
        <f t="shared" si="32"/>
        <v>0</v>
      </c>
      <c r="Y69" s="124" t="str">
        <f t="shared" si="33"/>
        <v/>
      </c>
      <c r="Z69" s="124" t="str">
        <f t="shared" si="34"/>
        <v/>
      </c>
      <c r="AA69" s="124" t="str">
        <f t="shared" si="35"/>
        <v/>
      </c>
      <c r="AB69" s="124" t="str">
        <f t="shared" si="36"/>
        <v/>
      </c>
      <c r="AC69" s="124" t="str">
        <f t="shared" si="37"/>
        <v/>
      </c>
      <c r="AD69" s="124" t="str">
        <f t="shared" si="38"/>
        <v/>
      </c>
      <c r="AE69" s="83">
        <f t="shared" si="27"/>
        <v>0</v>
      </c>
      <c r="AF69" s="83">
        <f t="shared" si="39"/>
        <v>0</v>
      </c>
      <c r="AG69" s="124" t="str">
        <f t="shared" si="40"/>
        <v/>
      </c>
      <c r="AH69" s="124" t="str">
        <f t="shared" si="41"/>
        <v/>
      </c>
      <c r="AI69" s="124" t="str">
        <f t="shared" si="42"/>
        <v/>
      </c>
      <c r="AJ69" s="124" t="str">
        <f t="shared" si="43"/>
        <v/>
      </c>
      <c r="AK69" s="124" t="str">
        <f t="shared" si="44"/>
        <v/>
      </c>
      <c r="AL69" s="124" t="str">
        <f t="shared" si="45"/>
        <v/>
      </c>
      <c r="AN69" s="123" t="s">
        <v>280</v>
      </c>
      <c r="AO69" s="123" t="s">
        <v>280</v>
      </c>
      <c r="AP69" s="123" t="s">
        <v>280</v>
      </c>
      <c r="AQ69" s="123" t="s">
        <v>280</v>
      </c>
      <c r="AR69" s="123" t="s">
        <v>280</v>
      </c>
      <c r="AS69" s="123" t="s">
        <v>282</v>
      </c>
    </row>
    <row r="70" spans="1:45" ht="15" customHeight="1">
      <c r="A70" s="71"/>
      <c r="B70" s="69"/>
      <c r="C70" s="87" t="str">
        <f t="shared" si="29"/>
        <v/>
      </c>
      <c r="D70" s="87" t="str">
        <f t="shared" si="21"/>
        <v>済</v>
      </c>
      <c r="E70" s="87" t="str">
        <f t="shared" si="22"/>
        <v/>
      </c>
      <c r="F70" s="87" t="str">
        <f t="shared" si="30"/>
        <v/>
      </c>
      <c r="G70" s="87"/>
      <c r="H70" s="304" t="s">
        <v>173</v>
      </c>
      <c r="I70" s="305"/>
      <c r="J70" s="305"/>
      <c r="K70" s="305"/>
      <c r="L70" s="305"/>
      <c r="M70" s="306"/>
      <c r="N70" s="78" t="s">
        <v>122</v>
      </c>
      <c r="P70" s="83" t="str">
        <f>IF(COUNTIF($E70:$G70,"○")&lt;&gt;0,MAX(P$60:P69)+1,"-")</f>
        <v>-</v>
      </c>
      <c r="Q70" s="83" t="str">
        <f t="shared" si="23"/>
        <v/>
      </c>
      <c r="T70" s="125" t="str">
        <f t="shared" si="24"/>
        <v>履修済</v>
      </c>
      <c r="U70" s="83" t="str">
        <f t="shared" si="31"/>
        <v>-</v>
      </c>
      <c r="V70" s="83"/>
      <c r="W70" s="83" t="str">
        <f t="shared" si="25"/>
        <v>済</v>
      </c>
      <c r="X70" s="83">
        <f t="shared" si="32"/>
        <v>0</v>
      </c>
      <c r="Y70" s="124" t="str">
        <f t="shared" si="33"/>
        <v/>
      </c>
      <c r="Z70" s="124" t="str">
        <f t="shared" si="34"/>
        <v/>
      </c>
      <c r="AA70" s="124" t="str">
        <f t="shared" si="35"/>
        <v/>
      </c>
      <c r="AB70" s="124" t="str">
        <f t="shared" si="36"/>
        <v/>
      </c>
      <c r="AC70" s="124" t="str">
        <f t="shared" si="37"/>
        <v/>
      </c>
      <c r="AD70" s="124" t="str">
        <f t="shared" si="38"/>
        <v/>
      </c>
      <c r="AE70" s="83">
        <f t="shared" si="27"/>
        <v>0</v>
      </c>
      <c r="AF70" s="83">
        <f t="shared" si="39"/>
        <v>0</v>
      </c>
      <c r="AG70" s="124" t="str">
        <f t="shared" si="40"/>
        <v/>
      </c>
      <c r="AH70" s="124" t="str">
        <f t="shared" si="41"/>
        <v/>
      </c>
      <c r="AI70" s="124" t="str">
        <f t="shared" si="42"/>
        <v/>
      </c>
      <c r="AJ70" s="124" t="str">
        <f t="shared" si="43"/>
        <v/>
      </c>
      <c r="AK70" s="124" t="str">
        <f t="shared" si="44"/>
        <v/>
      </c>
      <c r="AL70" s="124" t="str">
        <f t="shared" si="45"/>
        <v/>
      </c>
      <c r="AN70" s="123" t="s">
        <v>280</v>
      </c>
      <c r="AO70" s="123" t="s">
        <v>280</v>
      </c>
      <c r="AP70" s="123" t="s">
        <v>280</v>
      </c>
      <c r="AQ70" s="123" t="s">
        <v>280</v>
      </c>
      <c r="AR70" s="123" t="s">
        <v>280</v>
      </c>
      <c r="AS70" s="123" t="s">
        <v>282</v>
      </c>
    </row>
    <row r="71" spans="1:45" ht="15" customHeight="1">
      <c r="A71" s="71"/>
      <c r="B71" s="69"/>
      <c r="C71" s="87" t="str">
        <f t="shared" si="29"/>
        <v/>
      </c>
      <c r="D71" s="87" t="str">
        <f t="shared" si="21"/>
        <v/>
      </c>
      <c r="E71" s="87" t="str">
        <f t="shared" si="22"/>
        <v/>
      </c>
      <c r="F71" s="87" t="str">
        <f t="shared" si="30"/>
        <v/>
      </c>
      <c r="G71" s="87"/>
      <c r="H71" s="304" t="s">
        <v>205</v>
      </c>
      <c r="I71" s="305"/>
      <c r="J71" s="305"/>
      <c r="K71" s="305"/>
      <c r="L71" s="305"/>
      <c r="M71" s="306"/>
      <c r="N71" s="78" t="s">
        <v>317</v>
      </c>
      <c r="P71" s="83" t="str">
        <f>IF(COUNTIF($E71:$G71,"○")&lt;&gt;0,MAX(P$60:P70)+1,"-")</f>
        <v>-</v>
      </c>
      <c r="Q71" s="83" t="str">
        <f t="shared" si="23"/>
        <v/>
      </c>
      <c r="T71" s="125" t="str">
        <f t="shared" si="24"/>
        <v>-</v>
      </c>
      <c r="U71" s="83" t="str">
        <f t="shared" si="31"/>
        <v>-</v>
      </c>
      <c r="V71" s="83"/>
      <c r="W71" s="83">
        <f t="shared" si="25"/>
        <v>0</v>
      </c>
      <c r="X71" s="83">
        <f t="shared" si="32"/>
        <v>0</v>
      </c>
      <c r="Y71" s="124" t="str">
        <f t="shared" si="33"/>
        <v/>
      </c>
      <c r="Z71" s="124" t="str">
        <f t="shared" si="34"/>
        <v/>
      </c>
      <c r="AA71" s="124" t="str">
        <f t="shared" si="35"/>
        <v/>
      </c>
      <c r="AB71" s="124" t="str">
        <f t="shared" si="36"/>
        <v/>
      </c>
      <c r="AC71" s="124" t="str">
        <f t="shared" si="37"/>
        <v/>
      </c>
      <c r="AD71" s="124" t="str">
        <f t="shared" si="38"/>
        <v/>
      </c>
      <c r="AE71" s="83">
        <f t="shared" si="27"/>
        <v>0</v>
      </c>
      <c r="AF71" s="83">
        <f t="shared" si="39"/>
        <v>0</v>
      </c>
      <c r="AG71" s="124" t="str">
        <f t="shared" si="40"/>
        <v/>
      </c>
      <c r="AH71" s="124" t="str">
        <f t="shared" si="41"/>
        <v/>
      </c>
      <c r="AI71" s="124" t="str">
        <f t="shared" si="42"/>
        <v/>
      </c>
      <c r="AJ71" s="124" t="str">
        <f t="shared" si="43"/>
        <v/>
      </c>
      <c r="AK71" s="124" t="str">
        <f t="shared" si="44"/>
        <v/>
      </c>
      <c r="AL71" s="124" t="str">
        <f t="shared" si="45"/>
        <v/>
      </c>
      <c r="AN71" s="123" t="s">
        <v>280</v>
      </c>
      <c r="AO71" s="123" t="s">
        <v>280</v>
      </c>
      <c r="AP71" s="123" t="s">
        <v>280</v>
      </c>
      <c r="AQ71" s="123" t="s">
        <v>280</v>
      </c>
      <c r="AR71" s="123" t="s">
        <v>280</v>
      </c>
      <c r="AS71" s="123" t="s">
        <v>280</v>
      </c>
    </row>
    <row r="72" spans="1:45" ht="15" customHeight="1">
      <c r="A72" s="71"/>
      <c r="B72" s="69"/>
      <c r="C72" s="87" t="str">
        <f t="shared" si="29"/>
        <v/>
      </c>
      <c r="D72" s="87" t="str">
        <f t="shared" si="21"/>
        <v/>
      </c>
      <c r="E72" s="87" t="str">
        <f t="shared" si="22"/>
        <v/>
      </c>
      <c r="F72" s="87" t="str">
        <f t="shared" si="30"/>
        <v/>
      </c>
      <c r="G72" s="87"/>
      <c r="H72" s="304" t="s">
        <v>96</v>
      </c>
      <c r="I72" s="305"/>
      <c r="J72" s="305"/>
      <c r="K72" s="305"/>
      <c r="L72" s="305"/>
      <c r="M72" s="306"/>
      <c r="N72" s="78" t="s">
        <v>95</v>
      </c>
      <c r="P72" s="83" t="str">
        <f>IF(COUNTIF($E72:$G72,"○")&lt;&gt;0,MAX(P$60:P71)+1,"-")</f>
        <v>-</v>
      </c>
      <c r="Q72" s="83" t="str">
        <f t="shared" si="23"/>
        <v/>
      </c>
      <c r="T72" s="125" t="str">
        <f t="shared" si="24"/>
        <v>-</v>
      </c>
      <c r="U72" s="83" t="str">
        <f t="shared" si="31"/>
        <v>-</v>
      </c>
      <c r="V72" s="83"/>
      <c r="W72" s="83">
        <f t="shared" si="25"/>
        <v>0</v>
      </c>
      <c r="X72" s="83">
        <f t="shared" si="32"/>
        <v>0</v>
      </c>
      <c r="Y72" s="124" t="str">
        <f t="shared" si="33"/>
        <v/>
      </c>
      <c r="Z72" s="124" t="str">
        <f t="shared" si="34"/>
        <v/>
      </c>
      <c r="AA72" s="124" t="str">
        <f t="shared" si="35"/>
        <v/>
      </c>
      <c r="AB72" s="124" t="str">
        <f t="shared" si="36"/>
        <v/>
      </c>
      <c r="AC72" s="124" t="str">
        <f t="shared" si="37"/>
        <v/>
      </c>
      <c r="AD72" s="124" t="str">
        <f t="shared" si="38"/>
        <v/>
      </c>
      <c r="AE72" s="83">
        <f t="shared" si="27"/>
        <v>0</v>
      </c>
      <c r="AF72" s="83">
        <f t="shared" si="39"/>
        <v>0</v>
      </c>
      <c r="AG72" s="124" t="str">
        <f t="shared" si="40"/>
        <v/>
      </c>
      <c r="AH72" s="124" t="str">
        <f t="shared" si="41"/>
        <v/>
      </c>
      <c r="AI72" s="124" t="str">
        <f t="shared" si="42"/>
        <v/>
      </c>
      <c r="AJ72" s="124" t="str">
        <f t="shared" si="43"/>
        <v/>
      </c>
      <c r="AK72" s="124" t="str">
        <f t="shared" si="44"/>
        <v/>
      </c>
      <c r="AL72" s="124" t="str">
        <f t="shared" si="45"/>
        <v/>
      </c>
      <c r="AN72" s="123" t="s">
        <v>280</v>
      </c>
      <c r="AO72" s="123" t="s">
        <v>281</v>
      </c>
      <c r="AP72" s="123" t="s">
        <v>280</v>
      </c>
      <c r="AQ72" s="123" t="s">
        <v>280</v>
      </c>
      <c r="AR72" s="123" t="s">
        <v>280</v>
      </c>
      <c r="AS72" s="123" t="s">
        <v>280</v>
      </c>
    </row>
    <row r="73" spans="1:45" ht="15" customHeight="1">
      <c r="A73" s="71"/>
      <c r="B73" s="69"/>
      <c r="C73" s="87" t="str">
        <f t="shared" si="29"/>
        <v/>
      </c>
      <c r="D73" s="87" t="str">
        <f t="shared" si="21"/>
        <v/>
      </c>
      <c r="E73" s="87" t="str">
        <f t="shared" si="22"/>
        <v/>
      </c>
      <c r="F73" s="87" t="str">
        <f t="shared" si="30"/>
        <v/>
      </c>
      <c r="G73" s="87"/>
      <c r="H73" s="304" t="s">
        <v>97</v>
      </c>
      <c r="I73" s="305"/>
      <c r="J73" s="305"/>
      <c r="K73" s="305"/>
      <c r="L73" s="305"/>
      <c r="M73" s="306"/>
      <c r="N73" s="78" t="s">
        <v>95</v>
      </c>
      <c r="P73" s="83" t="str">
        <f>IF(COUNTIF($E73:$G73,"○")&lt;&gt;0,MAX(P$60:P72)+1,"-")</f>
        <v>-</v>
      </c>
      <c r="Q73" s="83" t="str">
        <f t="shared" si="23"/>
        <v/>
      </c>
      <c r="T73" s="125" t="str">
        <f t="shared" si="24"/>
        <v>-</v>
      </c>
      <c r="U73" s="83" t="str">
        <f t="shared" si="31"/>
        <v>-</v>
      </c>
      <c r="V73" s="83"/>
      <c r="W73" s="83">
        <f t="shared" si="25"/>
        <v>0</v>
      </c>
      <c r="X73" s="83">
        <f t="shared" si="32"/>
        <v>0</v>
      </c>
      <c r="Y73" s="124" t="str">
        <f t="shared" si="33"/>
        <v/>
      </c>
      <c r="Z73" s="124" t="str">
        <f t="shared" si="34"/>
        <v/>
      </c>
      <c r="AA73" s="124" t="str">
        <f t="shared" si="35"/>
        <v/>
      </c>
      <c r="AB73" s="124" t="str">
        <f t="shared" si="36"/>
        <v/>
      </c>
      <c r="AC73" s="124" t="str">
        <f t="shared" si="37"/>
        <v/>
      </c>
      <c r="AD73" s="124" t="str">
        <f t="shared" si="38"/>
        <v/>
      </c>
      <c r="AE73" s="83">
        <f t="shared" si="27"/>
        <v>0</v>
      </c>
      <c r="AF73" s="83">
        <f t="shared" si="39"/>
        <v>0</v>
      </c>
      <c r="AG73" s="124" t="str">
        <f t="shared" si="40"/>
        <v/>
      </c>
      <c r="AH73" s="124" t="str">
        <f t="shared" si="41"/>
        <v/>
      </c>
      <c r="AI73" s="124" t="str">
        <f t="shared" si="42"/>
        <v/>
      </c>
      <c r="AJ73" s="124" t="str">
        <f t="shared" si="43"/>
        <v/>
      </c>
      <c r="AK73" s="124" t="str">
        <f t="shared" si="44"/>
        <v/>
      </c>
      <c r="AL73" s="124" t="str">
        <f t="shared" si="45"/>
        <v/>
      </c>
      <c r="AN73" s="123" t="s">
        <v>280</v>
      </c>
      <c r="AO73" s="123" t="s">
        <v>281</v>
      </c>
      <c r="AP73" s="123" t="s">
        <v>280</v>
      </c>
      <c r="AQ73" s="123" t="s">
        <v>280</v>
      </c>
      <c r="AR73" s="123" t="s">
        <v>280</v>
      </c>
      <c r="AS73" s="123" t="s">
        <v>280</v>
      </c>
    </row>
    <row r="74" spans="1:45" ht="15" customHeight="1">
      <c r="A74" s="71"/>
      <c r="B74" s="69"/>
      <c r="C74" s="87" t="str">
        <f t="shared" si="29"/>
        <v/>
      </c>
      <c r="D74" s="87" t="str">
        <f t="shared" si="21"/>
        <v/>
      </c>
      <c r="E74" s="87" t="str">
        <f t="shared" si="22"/>
        <v/>
      </c>
      <c r="F74" s="87" t="str">
        <f t="shared" si="30"/>
        <v/>
      </c>
      <c r="G74" s="87"/>
      <c r="H74" s="304" t="s">
        <v>206</v>
      </c>
      <c r="I74" s="305"/>
      <c r="J74" s="305"/>
      <c r="K74" s="305"/>
      <c r="L74" s="305"/>
      <c r="M74" s="306"/>
      <c r="N74" s="78" t="s">
        <v>98</v>
      </c>
      <c r="P74" s="83" t="str">
        <f>IF(COUNTIF($E74:$G74,"○")&lt;&gt;0,MAX(P$60:P73)+1,"-")</f>
        <v>-</v>
      </c>
      <c r="Q74" s="83" t="str">
        <f t="shared" si="23"/>
        <v/>
      </c>
      <c r="T74" s="125" t="str">
        <f t="shared" si="24"/>
        <v>-</v>
      </c>
      <c r="U74" s="83" t="str">
        <f t="shared" si="31"/>
        <v>-</v>
      </c>
      <c r="V74" s="83"/>
      <c r="W74" s="83">
        <f t="shared" si="25"/>
        <v>0</v>
      </c>
      <c r="X74" s="83">
        <f t="shared" si="32"/>
        <v>0</v>
      </c>
      <c r="Y74" s="124" t="str">
        <f t="shared" si="33"/>
        <v/>
      </c>
      <c r="Z74" s="124" t="str">
        <f t="shared" si="34"/>
        <v/>
      </c>
      <c r="AA74" s="124" t="str">
        <f t="shared" si="35"/>
        <v/>
      </c>
      <c r="AB74" s="124" t="str">
        <f t="shared" si="36"/>
        <v/>
      </c>
      <c r="AC74" s="124" t="str">
        <f t="shared" si="37"/>
        <v/>
      </c>
      <c r="AD74" s="124" t="str">
        <f t="shared" si="38"/>
        <v/>
      </c>
      <c r="AE74" s="83">
        <f t="shared" si="27"/>
        <v>0</v>
      </c>
      <c r="AF74" s="83">
        <f t="shared" si="39"/>
        <v>0</v>
      </c>
      <c r="AG74" s="124" t="str">
        <f t="shared" si="40"/>
        <v/>
      </c>
      <c r="AH74" s="124" t="str">
        <f t="shared" si="41"/>
        <v/>
      </c>
      <c r="AI74" s="124" t="str">
        <f t="shared" si="42"/>
        <v/>
      </c>
      <c r="AJ74" s="124" t="str">
        <f t="shared" si="43"/>
        <v/>
      </c>
      <c r="AK74" s="124" t="str">
        <f t="shared" si="44"/>
        <v/>
      </c>
      <c r="AL74" s="124" t="str">
        <f t="shared" si="45"/>
        <v/>
      </c>
      <c r="AN74" s="123" t="s">
        <v>280</v>
      </c>
      <c r="AO74" s="123" t="s">
        <v>281</v>
      </c>
      <c r="AP74" s="123" t="s">
        <v>280</v>
      </c>
      <c r="AQ74" s="123" t="s">
        <v>280</v>
      </c>
      <c r="AR74" s="123" t="s">
        <v>280</v>
      </c>
      <c r="AS74" s="123" t="s">
        <v>280</v>
      </c>
    </row>
    <row r="75" spans="1:45" ht="15" customHeight="1">
      <c r="A75" s="71"/>
      <c r="B75" s="69"/>
      <c r="C75" s="87" t="str">
        <f t="shared" si="29"/>
        <v>済</v>
      </c>
      <c r="D75" s="87" t="str">
        <f t="shared" si="21"/>
        <v/>
      </c>
      <c r="E75" s="87" t="str">
        <f t="shared" si="22"/>
        <v/>
      </c>
      <c r="F75" s="87" t="str">
        <f t="shared" si="30"/>
        <v/>
      </c>
      <c r="G75" s="87"/>
      <c r="H75" s="304" t="s">
        <v>85</v>
      </c>
      <c r="I75" s="305"/>
      <c r="J75" s="305"/>
      <c r="K75" s="305"/>
      <c r="L75" s="305"/>
      <c r="M75" s="306"/>
      <c r="N75" s="78" t="s">
        <v>84</v>
      </c>
      <c r="P75" s="83" t="str">
        <f>IF(COUNTIF($E75:$G75,"○")&lt;&gt;0,MAX(P$60:P74)+1,"-")</f>
        <v>-</v>
      </c>
      <c r="Q75" s="83" t="str">
        <f t="shared" si="23"/>
        <v/>
      </c>
      <c r="T75" s="125" t="str">
        <f t="shared" si="24"/>
        <v>履修済</v>
      </c>
      <c r="U75" s="83" t="str">
        <f t="shared" si="31"/>
        <v>○</v>
      </c>
      <c r="V75" s="83"/>
      <c r="W75" s="83">
        <f t="shared" si="25"/>
        <v>0</v>
      </c>
      <c r="X75" s="83">
        <f t="shared" si="32"/>
        <v>1</v>
      </c>
      <c r="Y75" s="124" t="str">
        <f t="shared" si="33"/>
        <v>○</v>
      </c>
      <c r="Z75" s="124" t="str">
        <f t="shared" si="34"/>
        <v/>
      </c>
      <c r="AA75" s="124" t="str">
        <f t="shared" si="35"/>
        <v/>
      </c>
      <c r="AB75" s="124" t="str">
        <f t="shared" si="36"/>
        <v/>
      </c>
      <c r="AC75" s="124" t="str">
        <f t="shared" si="37"/>
        <v/>
      </c>
      <c r="AD75" s="124" t="str">
        <f t="shared" si="38"/>
        <v/>
      </c>
      <c r="AE75" s="83">
        <f t="shared" si="27"/>
        <v>0</v>
      </c>
      <c r="AF75" s="83">
        <f t="shared" si="39"/>
        <v>0</v>
      </c>
      <c r="AG75" s="124" t="str">
        <f t="shared" si="40"/>
        <v/>
      </c>
      <c r="AH75" s="124" t="str">
        <f t="shared" si="41"/>
        <v/>
      </c>
      <c r="AI75" s="124" t="str">
        <f t="shared" si="42"/>
        <v/>
      </c>
      <c r="AJ75" s="124" t="str">
        <f t="shared" si="43"/>
        <v/>
      </c>
      <c r="AK75" s="124" t="str">
        <f t="shared" si="44"/>
        <v/>
      </c>
      <c r="AL75" s="124" t="str">
        <f t="shared" si="45"/>
        <v/>
      </c>
      <c r="AN75" s="123" t="s">
        <v>281</v>
      </c>
      <c r="AO75" s="123" t="s">
        <v>280</v>
      </c>
      <c r="AP75" s="123" t="s">
        <v>280</v>
      </c>
      <c r="AQ75" s="123" t="s">
        <v>280</v>
      </c>
      <c r="AR75" s="123" t="s">
        <v>280</v>
      </c>
      <c r="AS75" s="123" t="s">
        <v>280</v>
      </c>
    </row>
    <row r="76" spans="1:45" ht="15" customHeight="1">
      <c r="A76" s="71"/>
      <c r="B76" s="69"/>
      <c r="C76" s="87" t="str">
        <f t="shared" si="29"/>
        <v/>
      </c>
      <c r="D76" s="87" t="str">
        <f t="shared" si="21"/>
        <v/>
      </c>
      <c r="E76" s="87" t="str">
        <f t="shared" si="22"/>
        <v/>
      </c>
      <c r="F76" s="87" t="str">
        <f t="shared" si="30"/>
        <v/>
      </c>
      <c r="G76" s="87"/>
      <c r="H76" s="304" t="s">
        <v>176</v>
      </c>
      <c r="I76" s="305"/>
      <c r="J76" s="305"/>
      <c r="K76" s="305"/>
      <c r="L76" s="305"/>
      <c r="M76" s="306"/>
      <c r="N76" s="78" t="s">
        <v>84</v>
      </c>
      <c r="P76" s="83" t="str">
        <f>IF(COUNTIF($E76:$G76,"○")&lt;&gt;0,MAX(P$60:P75)+1,"-")</f>
        <v>-</v>
      </c>
      <c r="Q76" s="83" t="str">
        <f t="shared" si="23"/>
        <v/>
      </c>
      <c r="T76" s="125" t="str">
        <f t="shared" si="24"/>
        <v>-</v>
      </c>
      <c r="U76" s="83" t="str">
        <f t="shared" si="31"/>
        <v>○</v>
      </c>
      <c r="V76" s="83"/>
      <c r="W76" s="83">
        <f t="shared" si="25"/>
        <v>0</v>
      </c>
      <c r="X76" s="83">
        <f t="shared" si="32"/>
        <v>0</v>
      </c>
      <c r="Y76" s="124" t="str">
        <f t="shared" si="33"/>
        <v/>
      </c>
      <c r="Z76" s="124" t="str">
        <f t="shared" si="34"/>
        <v/>
      </c>
      <c r="AA76" s="124" t="str">
        <f t="shared" si="35"/>
        <v/>
      </c>
      <c r="AB76" s="124" t="str">
        <f t="shared" si="36"/>
        <v/>
      </c>
      <c r="AC76" s="124" t="str">
        <f t="shared" si="37"/>
        <v/>
      </c>
      <c r="AD76" s="124" t="str">
        <f t="shared" si="38"/>
        <v/>
      </c>
      <c r="AE76" s="83">
        <f t="shared" si="27"/>
        <v>0</v>
      </c>
      <c r="AF76" s="83">
        <f t="shared" si="39"/>
        <v>0</v>
      </c>
      <c r="AG76" s="124" t="str">
        <f t="shared" si="40"/>
        <v/>
      </c>
      <c r="AH76" s="124" t="str">
        <f t="shared" si="41"/>
        <v/>
      </c>
      <c r="AI76" s="124" t="str">
        <f t="shared" si="42"/>
        <v/>
      </c>
      <c r="AJ76" s="124" t="str">
        <f t="shared" si="43"/>
        <v/>
      </c>
      <c r="AK76" s="124" t="str">
        <f t="shared" si="44"/>
        <v/>
      </c>
      <c r="AL76" s="124" t="str">
        <f t="shared" si="45"/>
        <v/>
      </c>
      <c r="AN76" s="123" t="s">
        <v>282</v>
      </c>
      <c r="AO76" s="123" t="s">
        <v>280</v>
      </c>
      <c r="AP76" s="123" t="s">
        <v>280</v>
      </c>
      <c r="AQ76" s="123" t="s">
        <v>280</v>
      </c>
      <c r="AR76" s="123" t="s">
        <v>280</v>
      </c>
      <c r="AS76" s="123" t="s">
        <v>280</v>
      </c>
    </row>
    <row r="77" spans="1:45" ht="15" customHeight="1">
      <c r="A77" s="71"/>
      <c r="B77" s="69"/>
      <c r="C77" s="87" t="str">
        <f t="shared" si="29"/>
        <v/>
      </c>
      <c r="D77" s="87" t="str">
        <f t="shared" si="21"/>
        <v/>
      </c>
      <c r="E77" s="87" t="str">
        <f t="shared" si="22"/>
        <v/>
      </c>
      <c r="F77" s="87" t="str">
        <f t="shared" si="30"/>
        <v/>
      </c>
      <c r="G77" s="87"/>
      <c r="H77" s="304" t="s">
        <v>100</v>
      </c>
      <c r="I77" s="305"/>
      <c r="J77" s="305"/>
      <c r="K77" s="305"/>
      <c r="L77" s="305"/>
      <c r="M77" s="306"/>
      <c r="N77" s="78" t="s">
        <v>99</v>
      </c>
      <c r="P77" s="83" t="str">
        <f>IF(COUNTIF($E77:$G77,"○")&lt;&gt;0,MAX(P$60:P76)+1,"-")</f>
        <v>-</v>
      </c>
      <c r="Q77" s="83" t="str">
        <f t="shared" si="23"/>
        <v/>
      </c>
      <c r="T77" s="125" t="str">
        <f t="shared" si="24"/>
        <v>-</v>
      </c>
      <c r="U77" s="83" t="str">
        <f t="shared" si="31"/>
        <v>-</v>
      </c>
      <c r="V77" s="83"/>
      <c r="W77" s="83">
        <f t="shared" si="25"/>
        <v>0</v>
      </c>
      <c r="X77" s="83">
        <f t="shared" si="32"/>
        <v>0</v>
      </c>
      <c r="Y77" s="124" t="str">
        <f t="shared" si="33"/>
        <v/>
      </c>
      <c r="Z77" s="124" t="str">
        <f t="shared" si="34"/>
        <v/>
      </c>
      <c r="AA77" s="124" t="str">
        <f t="shared" si="35"/>
        <v/>
      </c>
      <c r="AB77" s="124" t="str">
        <f t="shared" si="36"/>
        <v/>
      </c>
      <c r="AC77" s="124" t="str">
        <f t="shared" si="37"/>
        <v/>
      </c>
      <c r="AD77" s="124" t="str">
        <f t="shared" si="38"/>
        <v/>
      </c>
      <c r="AE77" s="83">
        <f t="shared" si="27"/>
        <v>0</v>
      </c>
      <c r="AF77" s="83">
        <f t="shared" si="39"/>
        <v>0</v>
      </c>
      <c r="AG77" s="124" t="str">
        <f t="shared" si="40"/>
        <v/>
      </c>
      <c r="AH77" s="124" t="str">
        <f t="shared" si="41"/>
        <v/>
      </c>
      <c r="AI77" s="124" t="str">
        <f t="shared" si="42"/>
        <v/>
      </c>
      <c r="AJ77" s="124" t="str">
        <f t="shared" si="43"/>
        <v/>
      </c>
      <c r="AK77" s="124" t="str">
        <f t="shared" si="44"/>
        <v/>
      </c>
      <c r="AL77" s="124" t="str">
        <f t="shared" si="45"/>
        <v/>
      </c>
      <c r="AN77" s="123" t="s">
        <v>280</v>
      </c>
      <c r="AO77" s="123" t="s">
        <v>281</v>
      </c>
      <c r="AP77" s="123" t="s">
        <v>280</v>
      </c>
      <c r="AQ77" s="123" t="s">
        <v>280</v>
      </c>
      <c r="AR77" s="123" t="s">
        <v>281</v>
      </c>
      <c r="AS77" s="123" t="s">
        <v>281</v>
      </c>
    </row>
    <row r="78" spans="1:45" ht="15" customHeight="1">
      <c r="A78" s="71"/>
      <c r="B78" s="69"/>
      <c r="C78" s="87" t="str">
        <f t="shared" si="29"/>
        <v/>
      </c>
      <c r="D78" s="87" t="str">
        <f t="shared" si="21"/>
        <v/>
      </c>
      <c r="E78" s="87" t="str">
        <f t="shared" si="22"/>
        <v/>
      </c>
      <c r="F78" s="87" t="str">
        <f t="shared" si="30"/>
        <v/>
      </c>
      <c r="G78" s="87"/>
      <c r="H78" s="304" t="s">
        <v>102</v>
      </c>
      <c r="I78" s="305"/>
      <c r="J78" s="305"/>
      <c r="K78" s="305"/>
      <c r="L78" s="305"/>
      <c r="M78" s="306"/>
      <c r="N78" s="78" t="s">
        <v>101</v>
      </c>
      <c r="P78" s="83" t="str">
        <f>IF(COUNTIF($E78:$G78,"○")&lt;&gt;0,MAX(P$60:P77)+1,"-")</f>
        <v>-</v>
      </c>
      <c r="Q78" s="83" t="str">
        <f t="shared" si="23"/>
        <v/>
      </c>
      <c r="T78" s="125" t="str">
        <f t="shared" si="24"/>
        <v>-</v>
      </c>
      <c r="U78" s="83" t="str">
        <f t="shared" si="31"/>
        <v>-</v>
      </c>
      <c r="V78" s="83"/>
      <c r="W78" s="83">
        <f t="shared" si="25"/>
        <v>0</v>
      </c>
      <c r="X78" s="83">
        <f t="shared" si="32"/>
        <v>0</v>
      </c>
      <c r="Y78" s="124" t="str">
        <f t="shared" si="33"/>
        <v/>
      </c>
      <c r="Z78" s="124" t="str">
        <f t="shared" si="34"/>
        <v/>
      </c>
      <c r="AA78" s="124" t="str">
        <f t="shared" si="35"/>
        <v/>
      </c>
      <c r="AB78" s="124" t="str">
        <f t="shared" si="36"/>
        <v/>
      </c>
      <c r="AC78" s="124" t="str">
        <f t="shared" si="37"/>
        <v/>
      </c>
      <c r="AD78" s="124" t="str">
        <f t="shared" si="38"/>
        <v/>
      </c>
      <c r="AE78" s="83">
        <f t="shared" si="27"/>
        <v>0</v>
      </c>
      <c r="AF78" s="83">
        <f t="shared" si="39"/>
        <v>0</v>
      </c>
      <c r="AG78" s="124" t="str">
        <f t="shared" si="40"/>
        <v/>
      </c>
      <c r="AH78" s="124" t="str">
        <f t="shared" si="41"/>
        <v/>
      </c>
      <c r="AI78" s="124" t="str">
        <f t="shared" si="42"/>
        <v/>
      </c>
      <c r="AJ78" s="124" t="str">
        <f t="shared" si="43"/>
        <v/>
      </c>
      <c r="AK78" s="124" t="str">
        <f t="shared" si="44"/>
        <v/>
      </c>
      <c r="AL78" s="124" t="str">
        <f t="shared" si="45"/>
        <v/>
      </c>
      <c r="AN78" s="123" t="s">
        <v>280</v>
      </c>
      <c r="AO78" s="123" t="s">
        <v>281</v>
      </c>
      <c r="AP78" s="123" t="s">
        <v>280</v>
      </c>
      <c r="AQ78" s="123" t="s">
        <v>280</v>
      </c>
      <c r="AR78" s="123" t="s">
        <v>280</v>
      </c>
      <c r="AS78" s="123" t="s">
        <v>280</v>
      </c>
    </row>
    <row r="79" spans="1:45" ht="15" customHeight="1">
      <c r="A79" s="71"/>
      <c r="B79" s="69"/>
      <c r="C79" s="87" t="str">
        <f t="shared" si="29"/>
        <v>済</v>
      </c>
      <c r="D79" s="87" t="str">
        <f t="shared" si="21"/>
        <v/>
      </c>
      <c r="E79" s="87" t="str">
        <f t="shared" si="22"/>
        <v/>
      </c>
      <c r="F79" s="87" t="str">
        <f t="shared" si="30"/>
        <v/>
      </c>
      <c r="G79" s="87"/>
      <c r="H79" s="304" t="s">
        <v>207</v>
      </c>
      <c r="I79" s="305"/>
      <c r="J79" s="305"/>
      <c r="K79" s="305"/>
      <c r="L79" s="305"/>
      <c r="M79" s="306"/>
      <c r="N79" s="78" t="s">
        <v>86</v>
      </c>
      <c r="P79" s="83" t="str">
        <f>IF(COUNTIF($E79:$G79,"○")&lt;&gt;0,MAX(P$60:P78)+1,"-")</f>
        <v>-</v>
      </c>
      <c r="Q79" s="83" t="str">
        <f t="shared" si="23"/>
        <v/>
      </c>
      <c r="T79" s="125" t="str">
        <f t="shared" si="24"/>
        <v>履修済</v>
      </c>
      <c r="U79" s="83" t="str">
        <f t="shared" si="31"/>
        <v>-</v>
      </c>
      <c r="V79" s="83"/>
      <c r="W79" s="83">
        <f t="shared" si="25"/>
        <v>0</v>
      </c>
      <c r="X79" s="83">
        <f t="shared" si="32"/>
        <v>1</v>
      </c>
      <c r="Y79" s="124" t="str">
        <f t="shared" si="33"/>
        <v>○</v>
      </c>
      <c r="Z79" s="124" t="str">
        <f t="shared" si="34"/>
        <v/>
      </c>
      <c r="AA79" s="124" t="str">
        <f t="shared" si="35"/>
        <v/>
      </c>
      <c r="AB79" s="124" t="str">
        <f t="shared" si="36"/>
        <v/>
      </c>
      <c r="AC79" s="124" t="str">
        <f t="shared" si="37"/>
        <v/>
      </c>
      <c r="AD79" s="124" t="str">
        <f t="shared" si="38"/>
        <v/>
      </c>
      <c r="AE79" s="83">
        <f t="shared" si="27"/>
        <v>0</v>
      </c>
      <c r="AF79" s="83">
        <f t="shared" si="39"/>
        <v>0</v>
      </c>
      <c r="AG79" s="124" t="str">
        <f t="shared" si="40"/>
        <v/>
      </c>
      <c r="AH79" s="124" t="str">
        <f t="shared" si="41"/>
        <v/>
      </c>
      <c r="AI79" s="124" t="str">
        <f t="shared" si="42"/>
        <v/>
      </c>
      <c r="AJ79" s="124" t="str">
        <f t="shared" si="43"/>
        <v/>
      </c>
      <c r="AK79" s="124" t="str">
        <f t="shared" si="44"/>
        <v/>
      </c>
      <c r="AL79" s="124" t="str">
        <f t="shared" si="45"/>
        <v/>
      </c>
      <c r="AN79" s="123" t="s">
        <v>281</v>
      </c>
      <c r="AO79" s="123" t="s">
        <v>280</v>
      </c>
      <c r="AP79" s="123" t="s">
        <v>280</v>
      </c>
      <c r="AQ79" s="123" t="s">
        <v>280</v>
      </c>
      <c r="AR79" s="123" t="s">
        <v>281</v>
      </c>
      <c r="AS79" s="123" t="s">
        <v>280</v>
      </c>
    </row>
    <row r="80" spans="1:45" ht="15" customHeight="1">
      <c r="A80" s="71"/>
      <c r="B80" s="69"/>
      <c r="C80" s="87" t="str">
        <f t="shared" si="29"/>
        <v/>
      </c>
      <c r="D80" s="87" t="str">
        <f t="shared" si="21"/>
        <v/>
      </c>
      <c r="E80" s="87" t="str">
        <f t="shared" si="22"/>
        <v/>
      </c>
      <c r="F80" s="87" t="str">
        <f t="shared" si="30"/>
        <v/>
      </c>
      <c r="G80" s="87"/>
      <c r="H80" s="304" t="s">
        <v>178</v>
      </c>
      <c r="I80" s="305"/>
      <c r="J80" s="305"/>
      <c r="K80" s="305"/>
      <c r="L80" s="305"/>
      <c r="M80" s="306"/>
      <c r="N80" s="78" t="s">
        <v>86</v>
      </c>
      <c r="P80" s="83" t="str">
        <f>IF(COUNTIF($E80:$G80,"○")&lt;&gt;0,MAX(P$60:P79)+1,"-")</f>
        <v>-</v>
      </c>
      <c r="Q80" s="83" t="str">
        <f t="shared" si="23"/>
        <v/>
      </c>
      <c r="T80" s="125" t="str">
        <f t="shared" si="24"/>
        <v>-</v>
      </c>
      <c r="U80" s="83" t="str">
        <f t="shared" si="31"/>
        <v>-</v>
      </c>
      <c r="V80" s="83"/>
      <c r="W80" s="83">
        <f t="shared" si="25"/>
        <v>0</v>
      </c>
      <c r="X80" s="83">
        <f t="shared" si="32"/>
        <v>0</v>
      </c>
      <c r="Y80" s="124" t="str">
        <f t="shared" si="33"/>
        <v/>
      </c>
      <c r="Z80" s="124" t="str">
        <f t="shared" si="34"/>
        <v/>
      </c>
      <c r="AA80" s="124" t="str">
        <f t="shared" si="35"/>
        <v/>
      </c>
      <c r="AB80" s="124" t="str">
        <f t="shared" si="36"/>
        <v/>
      </c>
      <c r="AC80" s="124" t="str">
        <f t="shared" si="37"/>
        <v/>
      </c>
      <c r="AD80" s="124" t="str">
        <f t="shared" si="38"/>
        <v/>
      </c>
      <c r="AE80" s="83">
        <f t="shared" si="27"/>
        <v>0</v>
      </c>
      <c r="AF80" s="83">
        <f t="shared" si="39"/>
        <v>0</v>
      </c>
      <c r="AG80" s="124" t="str">
        <f t="shared" si="40"/>
        <v/>
      </c>
      <c r="AH80" s="124" t="str">
        <f t="shared" si="41"/>
        <v/>
      </c>
      <c r="AI80" s="124" t="str">
        <f t="shared" si="42"/>
        <v/>
      </c>
      <c r="AJ80" s="124" t="str">
        <f t="shared" si="43"/>
        <v/>
      </c>
      <c r="AK80" s="124" t="str">
        <f t="shared" si="44"/>
        <v/>
      </c>
      <c r="AL80" s="124" t="str">
        <f t="shared" si="45"/>
        <v/>
      </c>
      <c r="AN80" s="123" t="s">
        <v>282</v>
      </c>
      <c r="AO80" s="123" t="s">
        <v>280</v>
      </c>
      <c r="AP80" s="123" t="s">
        <v>280</v>
      </c>
      <c r="AQ80" s="123" t="s">
        <v>280</v>
      </c>
      <c r="AR80" s="123" t="s">
        <v>282</v>
      </c>
      <c r="AS80" s="123" t="s">
        <v>280</v>
      </c>
    </row>
    <row r="81" spans="1:45" ht="15" customHeight="1">
      <c r="A81" s="71"/>
      <c r="B81" s="69"/>
      <c r="C81" s="87" t="str">
        <f t="shared" si="29"/>
        <v/>
      </c>
      <c r="D81" s="87" t="str">
        <f t="shared" si="21"/>
        <v/>
      </c>
      <c r="E81" s="87" t="str">
        <f t="shared" si="22"/>
        <v/>
      </c>
      <c r="F81" s="87" t="str">
        <f t="shared" si="30"/>
        <v/>
      </c>
      <c r="G81" s="87"/>
      <c r="H81" s="304" t="s">
        <v>104</v>
      </c>
      <c r="I81" s="305"/>
      <c r="J81" s="305"/>
      <c r="K81" s="305"/>
      <c r="L81" s="305"/>
      <c r="M81" s="306"/>
      <c r="N81" s="78" t="s">
        <v>103</v>
      </c>
      <c r="P81" s="83" t="str">
        <f>IF(COUNTIF($E81:$G81,"○")&lt;&gt;0,MAX(P$60:P80)+1,"-")</f>
        <v>-</v>
      </c>
      <c r="Q81" s="83" t="str">
        <f t="shared" si="23"/>
        <v/>
      </c>
      <c r="T81" s="125" t="str">
        <f t="shared" si="24"/>
        <v>-</v>
      </c>
      <c r="U81" s="83" t="str">
        <f t="shared" si="31"/>
        <v>-</v>
      </c>
      <c r="V81" s="83"/>
      <c r="W81" s="83">
        <f t="shared" si="25"/>
        <v>0</v>
      </c>
      <c r="X81" s="83">
        <f t="shared" si="32"/>
        <v>0</v>
      </c>
      <c r="Y81" s="124" t="str">
        <f t="shared" si="33"/>
        <v/>
      </c>
      <c r="Z81" s="124" t="str">
        <f t="shared" si="34"/>
        <v/>
      </c>
      <c r="AA81" s="124" t="str">
        <f t="shared" si="35"/>
        <v/>
      </c>
      <c r="AB81" s="124" t="str">
        <f t="shared" si="36"/>
        <v/>
      </c>
      <c r="AC81" s="124" t="str">
        <f t="shared" si="37"/>
        <v/>
      </c>
      <c r="AD81" s="124" t="str">
        <f t="shared" si="38"/>
        <v/>
      </c>
      <c r="AE81" s="83">
        <f t="shared" si="27"/>
        <v>0</v>
      </c>
      <c r="AF81" s="83">
        <f t="shared" si="39"/>
        <v>0</v>
      </c>
      <c r="AG81" s="124" t="str">
        <f t="shared" si="40"/>
        <v/>
      </c>
      <c r="AH81" s="124" t="str">
        <f t="shared" si="41"/>
        <v/>
      </c>
      <c r="AI81" s="124" t="str">
        <f t="shared" si="42"/>
        <v/>
      </c>
      <c r="AJ81" s="124" t="str">
        <f t="shared" si="43"/>
        <v/>
      </c>
      <c r="AK81" s="124" t="str">
        <f t="shared" si="44"/>
        <v/>
      </c>
      <c r="AL81" s="124" t="str">
        <f t="shared" si="45"/>
        <v/>
      </c>
      <c r="AN81" s="123" t="s">
        <v>280</v>
      </c>
      <c r="AO81" s="123" t="s">
        <v>281</v>
      </c>
      <c r="AP81" s="123" t="s">
        <v>280</v>
      </c>
      <c r="AQ81" s="123" t="s">
        <v>280</v>
      </c>
      <c r="AR81" s="123" t="s">
        <v>281</v>
      </c>
      <c r="AS81" s="123" t="s">
        <v>280</v>
      </c>
    </row>
    <row r="82" spans="1:45" ht="15" customHeight="1">
      <c r="A82" s="71"/>
      <c r="B82" s="69"/>
      <c r="C82" s="87" t="str">
        <f t="shared" si="29"/>
        <v/>
      </c>
      <c r="D82" s="87" t="str">
        <f t="shared" si="21"/>
        <v/>
      </c>
      <c r="E82" s="87" t="str">
        <f t="shared" si="22"/>
        <v>○</v>
      </c>
      <c r="F82" s="87" t="str">
        <f t="shared" si="30"/>
        <v/>
      </c>
      <c r="G82" s="87"/>
      <c r="H82" s="304" t="s">
        <v>208</v>
      </c>
      <c r="I82" s="305"/>
      <c r="J82" s="305"/>
      <c r="K82" s="305"/>
      <c r="L82" s="305"/>
      <c r="M82" s="306"/>
      <c r="N82" s="78" t="s">
        <v>105</v>
      </c>
      <c r="P82" s="83">
        <f>IF(COUNTIF($E82:$G82,"○")&lt;&gt;0,MAX(P$60:P81)+1,"-")</f>
        <v>6</v>
      </c>
      <c r="Q82" s="83" t="str">
        <f t="shared" si="23"/>
        <v>麻酔</v>
      </c>
      <c r="T82" s="125" t="str">
        <f t="shared" si="24"/>
        <v>受講</v>
      </c>
      <c r="U82" s="83" t="str">
        <f t="shared" si="31"/>
        <v>-</v>
      </c>
      <c r="V82" s="83"/>
      <c r="W82" s="83">
        <f t="shared" si="25"/>
        <v>0</v>
      </c>
      <c r="X82" s="83">
        <f t="shared" si="32"/>
        <v>0</v>
      </c>
      <c r="Y82" s="124" t="str">
        <f t="shared" si="33"/>
        <v/>
      </c>
      <c r="Z82" s="124" t="str">
        <f t="shared" si="34"/>
        <v/>
      </c>
      <c r="AA82" s="124" t="str">
        <f t="shared" si="35"/>
        <v/>
      </c>
      <c r="AB82" s="124" t="str">
        <f t="shared" si="36"/>
        <v/>
      </c>
      <c r="AC82" s="124" t="str">
        <f t="shared" si="37"/>
        <v/>
      </c>
      <c r="AD82" s="124" t="str">
        <f t="shared" si="38"/>
        <v/>
      </c>
      <c r="AE82" s="83">
        <f t="shared" si="27"/>
        <v>0</v>
      </c>
      <c r="AF82" s="83">
        <f t="shared" si="39"/>
        <v>1</v>
      </c>
      <c r="AG82" s="124" t="str">
        <f t="shared" si="40"/>
        <v/>
      </c>
      <c r="AH82" s="124" t="str">
        <f t="shared" si="41"/>
        <v/>
      </c>
      <c r="AI82" s="124" t="str">
        <f t="shared" si="42"/>
        <v>○</v>
      </c>
      <c r="AJ82" s="124" t="str">
        <f t="shared" si="43"/>
        <v/>
      </c>
      <c r="AK82" s="124" t="str">
        <f t="shared" si="44"/>
        <v/>
      </c>
      <c r="AL82" s="124" t="str">
        <f t="shared" si="45"/>
        <v/>
      </c>
      <c r="AN82" s="123" t="s">
        <v>280</v>
      </c>
      <c r="AO82" s="123" t="s">
        <v>281</v>
      </c>
      <c r="AP82" s="123" t="s">
        <v>281</v>
      </c>
      <c r="AQ82" s="123" t="s">
        <v>281</v>
      </c>
      <c r="AR82" s="123" t="s">
        <v>281</v>
      </c>
      <c r="AS82" s="123" t="s">
        <v>282</v>
      </c>
    </row>
    <row r="83" spans="1:45" ht="15" customHeight="1">
      <c r="A83" s="71"/>
      <c r="B83" s="69"/>
      <c r="C83" s="87" t="str">
        <f t="shared" si="29"/>
        <v/>
      </c>
      <c r="D83" s="87" t="str">
        <f t="shared" si="21"/>
        <v/>
      </c>
      <c r="E83" s="87" t="str">
        <f t="shared" si="22"/>
        <v>○</v>
      </c>
      <c r="F83" s="87" t="str">
        <f t="shared" si="30"/>
        <v/>
      </c>
      <c r="G83" s="87"/>
      <c r="H83" s="304" t="s">
        <v>209</v>
      </c>
      <c r="I83" s="305"/>
      <c r="J83" s="305"/>
      <c r="K83" s="305"/>
      <c r="L83" s="305"/>
      <c r="M83" s="306"/>
      <c r="N83" s="78" t="s">
        <v>105</v>
      </c>
      <c r="P83" s="83">
        <f>IF(COUNTIF($E83:$G83,"○")&lt;&gt;0,MAX(P$60:P82)+1,"-")</f>
        <v>7</v>
      </c>
      <c r="Q83" s="83" t="str">
        <f t="shared" si="23"/>
        <v>麻酔</v>
      </c>
      <c r="T83" s="125" t="str">
        <f t="shared" si="24"/>
        <v>受講</v>
      </c>
      <c r="U83" s="83" t="str">
        <f t="shared" si="31"/>
        <v>-</v>
      </c>
      <c r="V83" s="83"/>
      <c r="W83" s="83">
        <f t="shared" si="25"/>
        <v>0</v>
      </c>
      <c r="X83" s="83">
        <f t="shared" si="32"/>
        <v>0</v>
      </c>
      <c r="Y83" s="124" t="str">
        <f t="shared" si="33"/>
        <v/>
      </c>
      <c r="Z83" s="124" t="str">
        <f t="shared" si="34"/>
        <v/>
      </c>
      <c r="AA83" s="124" t="str">
        <f t="shared" si="35"/>
        <v/>
      </c>
      <c r="AB83" s="124" t="str">
        <f t="shared" si="36"/>
        <v/>
      </c>
      <c r="AC83" s="124" t="str">
        <f t="shared" si="37"/>
        <v/>
      </c>
      <c r="AD83" s="124" t="str">
        <f t="shared" si="38"/>
        <v/>
      </c>
      <c r="AE83" s="83">
        <f t="shared" si="27"/>
        <v>0</v>
      </c>
      <c r="AF83" s="83">
        <f t="shared" si="39"/>
        <v>1</v>
      </c>
      <c r="AG83" s="124" t="str">
        <f t="shared" si="40"/>
        <v/>
      </c>
      <c r="AH83" s="124" t="str">
        <f t="shared" si="41"/>
        <v/>
      </c>
      <c r="AI83" s="124" t="str">
        <f t="shared" si="42"/>
        <v>○</v>
      </c>
      <c r="AJ83" s="124" t="str">
        <f t="shared" si="43"/>
        <v/>
      </c>
      <c r="AK83" s="124" t="str">
        <f t="shared" si="44"/>
        <v/>
      </c>
      <c r="AL83" s="124" t="str">
        <f t="shared" si="45"/>
        <v/>
      </c>
      <c r="AN83" s="123" t="s">
        <v>280</v>
      </c>
      <c r="AO83" s="123" t="s">
        <v>282</v>
      </c>
      <c r="AP83" s="123" t="s">
        <v>281</v>
      </c>
      <c r="AQ83" s="123" t="s">
        <v>281</v>
      </c>
      <c r="AR83" s="123" t="s">
        <v>282</v>
      </c>
      <c r="AS83" s="123" t="s">
        <v>281</v>
      </c>
    </row>
    <row r="84" spans="1:45" ht="15" customHeight="1">
      <c r="A84" s="71"/>
      <c r="B84" s="69"/>
      <c r="C84" s="87" t="str">
        <f t="shared" si="29"/>
        <v/>
      </c>
      <c r="D84" s="87" t="str">
        <f t="shared" si="21"/>
        <v/>
      </c>
      <c r="E84" s="87" t="str">
        <f t="shared" si="22"/>
        <v/>
      </c>
      <c r="F84" s="87" t="str">
        <f t="shared" si="30"/>
        <v/>
      </c>
      <c r="G84" s="87"/>
      <c r="H84" s="304" t="s">
        <v>210</v>
      </c>
      <c r="I84" s="305"/>
      <c r="J84" s="305"/>
      <c r="K84" s="305"/>
      <c r="L84" s="305"/>
      <c r="M84" s="306"/>
      <c r="N84" s="78" t="s">
        <v>127</v>
      </c>
      <c r="P84" s="83" t="str">
        <f>IF(COUNTIF($E84:$G84,"○")&lt;&gt;0,MAX(P$60:P83)+1,"-")</f>
        <v>-</v>
      </c>
      <c r="Q84" s="83" t="str">
        <f t="shared" si="23"/>
        <v/>
      </c>
      <c r="T84" s="125" t="str">
        <f t="shared" si="24"/>
        <v>-</v>
      </c>
      <c r="U84" s="83" t="str">
        <f t="shared" si="31"/>
        <v>-</v>
      </c>
      <c r="V84" s="83"/>
      <c r="W84" s="83">
        <f t="shared" si="25"/>
        <v>0</v>
      </c>
      <c r="X84" s="83">
        <f t="shared" si="32"/>
        <v>0</v>
      </c>
      <c r="Y84" s="124" t="str">
        <f t="shared" si="33"/>
        <v/>
      </c>
      <c r="Z84" s="124" t="str">
        <f t="shared" si="34"/>
        <v/>
      </c>
      <c r="AA84" s="124" t="str">
        <f t="shared" si="35"/>
        <v/>
      </c>
      <c r="AB84" s="124" t="str">
        <f t="shared" si="36"/>
        <v/>
      </c>
      <c r="AC84" s="124" t="str">
        <f t="shared" si="37"/>
        <v/>
      </c>
      <c r="AD84" s="124" t="str">
        <f t="shared" si="38"/>
        <v/>
      </c>
      <c r="AE84" s="83">
        <f t="shared" si="27"/>
        <v>0</v>
      </c>
      <c r="AF84" s="83">
        <f t="shared" si="39"/>
        <v>0</v>
      </c>
      <c r="AG84" s="124" t="str">
        <f t="shared" si="40"/>
        <v/>
      </c>
      <c r="AH84" s="124" t="str">
        <f t="shared" si="41"/>
        <v/>
      </c>
      <c r="AI84" s="124" t="str">
        <f t="shared" si="42"/>
        <v/>
      </c>
      <c r="AJ84" s="124" t="str">
        <f t="shared" si="43"/>
        <v/>
      </c>
      <c r="AK84" s="124" t="str">
        <f t="shared" si="44"/>
        <v/>
      </c>
      <c r="AL84" s="124" t="str">
        <f t="shared" si="45"/>
        <v/>
      </c>
      <c r="AN84" s="123" t="s">
        <v>280</v>
      </c>
      <c r="AO84" s="123" t="s">
        <v>280</v>
      </c>
      <c r="AP84" s="123" t="s">
        <v>280</v>
      </c>
      <c r="AQ84" s="123" t="s">
        <v>280</v>
      </c>
      <c r="AR84" s="123" t="s">
        <v>280</v>
      </c>
      <c r="AS84" s="123" t="s">
        <v>280</v>
      </c>
    </row>
    <row r="85" spans="1:45" ht="15" customHeight="1">
      <c r="A85" s="71"/>
      <c r="B85" s="69"/>
      <c r="C85" s="87" t="str">
        <f t="shared" si="29"/>
        <v/>
      </c>
      <c r="D85" s="87" t="str">
        <f t="shared" si="21"/>
        <v/>
      </c>
      <c r="E85" s="87" t="str">
        <f t="shared" si="22"/>
        <v/>
      </c>
      <c r="F85" s="87" t="str">
        <f t="shared" si="30"/>
        <v>○</v>
      </c>
      <c r="G85" s="87"/>
      <c r="H85" s="304" t="s">
        <v>106</v>
      </c>
      <c r="I85" s="305"/>
      <c r="J85" s="305"/>
      <c r="K85" s="305"/>
      <c r="L85" s="305"/>
      <c r="M85" s="306"/>
      <c r="N85" s="78" t="s">
        <v>87</v>
      </c>
      <c r="P85" s="83">
        <f>IF(COUNTIF($E85:$G85,"○")&lt;&gt;0,MAX(P$60:P84)+1,"-")</f>
        <v>8</v>
      </c>
      <c r="Q85" s="83" t="str">
        <f t="shared" si="23"/>
        <v>区</v>
      </c>
      <c r="T85" s="125" t="str">
        <f t="shared" si="24"/>
        <v>受講</v>
      </c>
      <c r="U85" s="83" t="str">
        <f t="shared" si="31"/>
        <v>-</v>
      </c>
      <c r="V85" s="83"/>
      <c r="W85" s="83">
        <f t="shared" si="25"/>
        <v>0</v>
      </c>
      <c r="X85" s="83">
        <f t="shared" si="32"/>
        <v>0</v>
      </c>
      <c r="Y85" s="124" t="str">
        <f t="shared" si="33"/>
        <v/>
      </c>
      <c r="Z85" s="124" t="str">
        <f t="shared" si="34"/>
        <v/>
      </c>
      <c r="AA85" s="124" t="str">
        <f t="shared" si="35"/>
        <v/>
      </c>
      <c r="AB85" s="124" t="str">
        <f t="shared" si="36"/>
        <v/>
      </c>
      <c r="AC85" s="124" t="str">
        <f t="shared" si="37"/>
        <v/>
      </c>
      <c r="AD85" s="124" t="str">
        <f t="shared" si="38"/>
        <v/>
      </c>
      <c r="AE85" s="83" t="str">
        <f t="shared" si="27"/>
        <v>○</v>
      </c>
      <c r="AF85" s="83">
        <f t="shared" si="39"/>
        <v>0</v>
      </c>
      <c r="AG85" s="124" t="str">
        <f t="shared" si="40"/>
        <v/>
      </c>
      <c r="AH85" s="124" t="str">
        <f t="shared" si="41"/>
        <v/>
      </c>
      <c r="AI85" s="124" t="str">
        <f t="shared" si="42"/>
        <v/>
      </c>
      <c r="AJ85" s="124" t="str">
        <f t="shared" si="43"/>
        <v/>
      </c>
      <c r="AK85" s="124" t="str">
        <f t="shared" si="44"/>
        <v/>
      </c>
      <c r="AL85" s="124" t="str">
        <f t="shared" si="45"/>
        <v/>
      </c>
      <c r="AN85" s="123" t="s">
        <v>282</v>
      </c>
      <c r="AO85" s="123" t="s">
        <v>281</v>
      </c>
      <c r="AP85" s="123" t="s">
        <v>282</v>
      </c>
      <c r="AQ85" s="123" t="s">
        <v>282</v>
      </c>
      <c r="AR85" s="123" t="s">
        <v>282</v>
      </c>
      <c r="AS85" s="123" t="s">
        <v>280</v>
      </c>
    </row>
    <row r="86" spans="1:45" ht="15" customHeight="1">
      <c r="A86" s="71"/>
      <c r="B86" s="69"/>
      <c r="C86" s="87" t="str">
        <f t="shared" si="29"/>
        <v>済</v>
      </c>
      <c r="D86" s="87" t="str">
        <f t="shared" si="21"/>
        <v/>
      </c>
      <c r="E86" s="87" t="str">
        <f t="shared" si="22"/>
        <v>-</v>
      </c>
      <c r="F86" s="87" t="str">
        <f t="shared" si="30"/>
        <v>-</v>
      </c>
      <c r="G86" s="87"/>
      <c r="H86" s="304" t="s">
        <v>88</v>
      </c>
      <c r="I86" s="305"/>
      <c r="J86" s="305"/>
      <c r="K86" s="305"/>
      <c r="L86" s="305"/>
      <c r="M86" s="306"/>
      <c r="N86" s="78" t="s">
        <v>87</v>
      </c>
      <c r="P86" s="83" t="str">
        <f>IF(COUNTIF($E86:$G86,"○")&lt;&gt;0,MAX(P$60:P85)+1,"-")</f>
        <v>-</v>
      </c>
      <c r="Q86" s="83" t="str">
        <f t="shared" si="23"/>
        <v/>
      </c>
      <c r="T86" s="125" t="str">
        <f t="shared" si="24"/>
        <v>履修済</v>
      </c>
      <c r="U86" s="83" t="str">
        <f t="shared" si="31"/>
        <v>-</v>
      </c>
      <c r="V86" s="83"/>
      <c r="W86" s="83">
        <f t="shared" si="25"/>
        <v>0</v>
      </c>
      <c r="X86" s="83">
        <f t="shared" si="32"/>
        <v>1</v>
      </c>
      <c r="Y86" s="124" t="str">
        <f t="shared" si="33"/>
        <v>○</v>
      </c>
      <c r="Z86" s="124" t="str">
        <f t="shared" si="34"/>
        <v/>
      </c>
      <c r="AA86" s="124" t="str">
        <f t="shared" si="35"/>
        <v/>
      </c>
      <c r="AB86" s="124" t="str">
        <f t="shared" si="36"/>
        <v/>
      </c>
      <c r="AC86" s="124" t="str">
        <f t="shared" si="37"/>
        <v/>
      </c>
      <c r="AD86" s="124" t="str">
        <f t="shared" si="38"/>
        <v/>
      </c>
      <c r="AE86" s="83" t="str">
        <f t="shared" si="27"/>
        <v>○</v>
      </c>
      <c r="AF86" s="83">
        <f t="shared" si="39"/>
        <v>1</v>
      </c>
      <c r="AG86" s="124" t="str">
        <f t="shared" si="40"/>
        <v/>
      </c>
      <c r="AH86" s="124" t="str">
        <f t="shared" si="41"/>
        <v/>
      </c>
      <c r="AI86" s="124" t="str">
        <f t="shared" si="42"/>
        <v>○</v>
      </c>
      <c r="AJ86" s="124" t="str">
        <f t="shared" si="43"/>
        <v/>
      </c>
      <c r="AK86" s="124" t="str">
        <f t="shared" si="44"/>
        <v/>
      </c>
      <c r="AL86" s="124" t="str">
        <f t="shared" si="45"/>
        <v/>
      </c>
      <c r="AN86" s="123" t="s">
        <v>281</v>
      </c>
      <c r="AO86" s="123" t="s">
        <v>282</v>
      </c>
      <c r="AP86" s="123" t="s">
        <v>281</v>
      </c>
      <c r="AQ86" s="123" t="s">
        <v>281</v>
      </c>
      <c r="AR86" s="123" t="s">
        <v>281</v>
      </c>
      <c r="AS86" s="123" t="s">
        <v>280</v>
      </c>
    </row>
    <row r="87" spans="1:45" ht="15" customHeight="1">
      <c r="A87" s="71"/>
      <c r="B87" s="69"/>
      <c r="C87" s="87" t="str">
        <f t="shared" si="29"/>
        <v/>
      </c>
      <c r="D87" s="87" t="str">
        <f t="shared" si="21"/>
        <v/>
      </c>
      <c r="E87" s="87" t="str">
        <f t="shared" si="22"/>
        <v/>
      </c>
      <c r="F87" s="87" t="str">
        <f t="shared" si="30"/>
        <v/>
      </c>
      <c r="G87" s="87"/>
      <c r="H87" s="304" t="s">
        <v>120</v>
      </c>
      <c r="I87" s="305"/>
      <c r="J87" s="305"/>
      <c r="K87" s="305"/>
      <c r="L87" s="305"/>
      <c r="M87" s="306"/>
      <c r="N87" s="78" t="s">
        <v>119</v>
      </c>
      <c r="P87" s="83" t="str">
        <f>IF(COUNTIF($E87:$G87,"○")&lt;&gt;0,MAX(P$60:P86)+1,"-")</f>
        <v>-</v>
      </c>
      <c r="Q87" s="83" t="str">
        <f t="shared" si="23"/>
        <v/>
      </c>
      <c r="T87" s="125" t="str">
        <f t="shared" si="24"/>
        <v>-</v>
      </c>
      <c r="U87" s="83" t="str">
        <f t="shared" si="31"/>
        <v>-</v>
      </c>
      <c r="V87" s="83"/>
      <c r="W87" s="83">
        <f t="shared" si="25"/>
        <v>0</v>
      </c>
      <c r="X87" s="83">
        <f t="shared" si="32"/>
        <v>0</v>
      </c>
      <c r="Y87" s="124" t="str">
        <f t="shared" si="33"/>
        <v/>
      </c>
      <c r="Z87" s="124" t="str">
        <f t="shared" si="34"/>
        <v/>
      </c>
      <c r="AA87" s="124" t="str">
        <f t="shared" si="35"/>
        <v/>
      </c>
      <c r="AB87" s="124" t="str">
        <f t="shared" si="36"/>
        <v/>
      </c>
      <c r="AC87" s="124" t="str">
        <f t="shared" si="37"/>
        <v/>
      </c>
      <c r="AD87" s="124" t="str">
        <f t="shared" si="38"/>
        <v/>
      </c>
      <c r="AE87" s="83">
        <f t="shared" si="27"/>
        <v>0</v>
      </c>
      <c r="AF87" s="83">
        <f t="shared" si="39"/>
        <v>0</v>
      </c>
      <c r="AG87" s="124" t="str">
        <f t="shared" si="40"/>
        <v/>
      </c>
      <c r="AH87" s="124" t="str">
        <f t="shared" si="41"/>
        <v/>
      </c>
      <c r="AI87" s="124" t="str">
        <f t="shared" si="42"/>
        <v/>
      </c>
      <c r="AJ87" s="124" t="str">
        <f t="shared" si="43"/>
        <v/>
      </c>
      <c r="AK87" s="124" t="str">
        <f t="shared" si="44"/>
        <v/>
      </c>
      <c r="AL87" s="124" t="str">
        <f t="shared" si="45"/>
        <v/>
      </c>
      <c r="AN87" s="123" t="s">
        <v>280</v>
      </c>
      <c r="AO87" s="123" t="s">
        <v>280</v>
      </c>
      <c r="AP87" s="123" t="s">
        <v>280</v>
      </c>
      <c r="AQ87" s="123" t="s">
        <v>280</v>
      </c>
      <c r="AR87" s="123" t="s">
        <v>281</v>
      </c>
      <c r="AS87" s="123" t="s">
        <v>280</v>
      </c>
    </row>
    <row r="88" spans="1:45" ht="15" customHeight="1">
      <c r="A88" s="71"/>
      <c r="B88" s="69"/>
      <c r="C88" s="87" t="str">
        <f t="shared" si="29"/>
        <v/>
      </c>
      <c r="D88" s="87" t="str">
        <f t="shared" si="21"/>
        <v/>
      </c>
      <c r="E88" s="87" t="str">
        <f t="shared" si="22"/>
        <v/>
      </c>
      <c r="F88" s="87" t="str">
        <f t="shared" si="30"/>
        <v/>
      </c>
      <c r="G88" s="87"/>
      <c r="H88" s="304" t="s">
        <v>182</v>
      </c>
      <c r="I88" s="305"/>
      <c r="J88" s="305"/>
      <c r="K88" s="305"/>
      <c r="L88" s="305"/>
      <c r="M88" s="306"/>
      <c r="N88" s="78" t="s">
        <v>128</v>
      </c>
      <c r="P88" s="83" t="str">
        <f>IF(COUNTIF($E88:$G88,"○")&lt;&gt;0,MAX(P$60:P87)+1,"-")</f>
        <v>-</v>
      </c>
      <c r="Q88" s="83" t="str">
        <f t="shared" si="23"/>
        <v/>
      </c>
      <c r="T88" s="125" t="str">
        <f t="shared" si="24"/>
        <v>-</v>
      </c>
      <c r="U88" s="83" t="str">
        <f t="shared" si="31"/>
        <v>-</v>
      </c>
      <c r="V88" s="83"/>
      <c r="W88" s="83">
        <f t="shared" si="25"/>
        <v>0</v>
      </c>
      <c r="X88" s="83">
        <f t="shared" si="32"/>
        <v>0</v>
      </c>
      <c r="Y88" s="124" t="str">
        <f t="shared" si="33"/>
        <v/>
      </c>
      <c r="Z88" s="124" t="str">
        <f t="shared" si="34"/>
        <v/>
      </c>
      <c r="AA88" s="124" t="str">
        <f t="shared" si="35"/>
        <v/>
      </c>
      <c r="AB88" s="124" t="str">
        <f t="shared" si="36"/>
        <v/>
      </c>
      <c r="AC88" s="124" t="str">
        <f t="shared" si="37"/>
        <v/>
      </c>
      <c r="AD88" s="124" t="str">
        <f t="shared" si="38"/>
        <v/>
      </c>
      <c r="AE88" s="83">
        <f t="shared" si="27"/>
        <v>0</v>
      </c>
      <c r="AF88" s="83">
        <f t="shared" si="39"/>
        <v>0</v>
      </c>
      <c r="AG88" s="124" t="str">
        <f t="shared" si="40"/>
        <v/>
      </c>
      <c r="AH88" s="124" t="str">
        <f t="shared" si="41"/>
        <v/>
      </c>
      <c r="AI88" s="124" t="str">
        <f t="shared" si="42"/>
        <v/>
      </c>
      <c r="AJ88" s="124" t="str">
        <f t="shared" si="43"/>
        <v/>
      </c>
      <c r="AK88" s="124" t="str">
        <f t="shared" si="44"/>
        <v/>
      </c>
      <c r="AL88" s="124" t="str">
        <f t="shared" si="45"/>
        <v/>
      </c>
      <c r="AN88" s="123" t="s">
        <v>280</v>
      </c>
      <c r="AO88" s="123" t="s">
        <v>280</v>
      </c>
      <c r="AP88" s="123" t="s">
        <v>280</v>
      </c>
      <c r="AQ88" s="123" t="s">
        <v>280</v>
      </c>
      <c r="AR88" s="123" t="s">
        <v>280</v>
      </c>
      <c r="AS88" s="123" t="s">
        <v>280</v>
      </c>
    </row>
    <row r="89" spans="1:45" ht="15" customHeight="1">
      <c r="A89" s="71"/>
      <c r="B89" s="69"/>
      <c r="C89" s="87" t="str">
        <f t="shared" si="29"/>
        <v/>
      </c>
      <c r="D89" s="87" t="str">
        <f t="shared" si="21"/>
        <v/>
      </c>
      <c r="E89" s="87" t="str">
        <f t="shared" si="22"/>
        <v>○</v>
      </c>
      <c r="F89" s="87" t="str">
        <f t="shared" si="30"/>
        <v/>
      </c>
      <c r="G89" s="87"/>
      <c r="H89" s="304" t="s">
        <v>108</v>
      </c>
      <c r="I89" s="305"/>
      <c r="J89" s="305"/>
      <c r="K89" s="305"/>
      <c r="L89" s="305"/>
      <c r="M89" s="306"/>
      <c r="N89" s="78" t="s">
        <v>155</v>
      </c>
      <c r="P89" s="83">
        <f>IF(COUNTIF($E89:$G89,"○")&lt;&gt;0,MAX(P$60:P88)+1,"-")</f>
        <v>9</v>
      </c>
      <c r="Q89" s="83" t="str">
        <f t="shared" si="23"/>
        <v>麻酔</v>
      </c>
      <c r="T89" s="125" t="str">
        <f t="shared" si="24"/>
        <v>受講</v>
      </c>
      <c r="U89" s="83" t="str">
        <f t="shared" si="31"/>
        <v>-</v>
      </c>
      <c r="V89" s="83"/>
      <c r="W89" s="83">
        <f t="shared" si="25"/>
        <v>0</v>
      </c>
      <c r="X89" s="83">
        <f t="shared" si="32"/>
        <v>0</v>
      </c>
      <c r="Y89" s="124" t="str">
        <f t="shared" si="33"/>
        <v/>
      </c>
      <c r="Z89" s="124" t="str">
        <f t="shared" si="34"/>
        <v/>
      </c>
      <c r="AA89" s="124" t="str">
        <f t="shared" si="35"/>
        <v/>
      </c>
      <c r="AB89" s="124" t="str">
        <f t="shared" si="36"/>
        <v/>
      </c>
      <c r="AC89" s="124" t="str">
        <f t="shared" si="37"/>
        <v/>
      </c>
      <c r="AD89" s="124" t="str">
        <f t="shared" si="38"/>
        <v/>
      </c>
      <c r="AE89" s="83">
        <f t="shared" si="27"/>
        <v>0</v>
      </c>
      <c r="AF89" s="83">
        <f t="shared" si="39"/>
        <v>1</v>
      </c>
      <c r="AG89" s="124" t="str">
        <f t="shared" si="40"/>
        <v/>
      </c>
      <c r="AH89" s="124" t="str">
        <f t="shared" si="41"/>
        <v/>
      </c>
      <c r="AI89" s="124" t="str">
        <f t="shared" si="42"/>
        <v>○</v>
      </c>
      <c r="AJ89" s="124" t="str">
        <f t="shared" si="43"/>
        <v/>
      </c>
      <c r="AK89" s="124" t="str">
        <f t="shared" si="44"/>
        <v/>
      </c>
      <c r="AL89" s="124" t="str">
        <f t="shared" si="45"/>
        <v/>
      </c>
      <c r="AN89" s="123" t="s">
        <v>280</v>
      </c>
      <c r="AO89" s="123" t="s">
        <v>281</v>
      </c>
      <c r="AP89" s="123" t="s">
        <v>281</v>
      </c>
      <c r="AQ89" s="123" t="s">
        <v>280</v>
      </c>
      <c r="AR89" s="123" t="s">
        <v>281</v>
      </c>
      <c r="AS89" s="123" t="s">
        <v>280</v>
      </c>
    </row>
    <row r="90" spans="1:45" ht="15" customHeight="1">
      <c r="A90" s="71"/>
      <c r="B90" s="69"/>
      <c r="C90" s="87" t="str">
        <f t="shared" si="29"/>
        <v/>
      </c>
      <c r="D90" s="87" t="str">
        <f t="shared" si="21"/>
        <v/>
      </c>
      <c r="E90" s="87" t="str">
        <f t="shared" si="22"/>
        <v/>
      </c>
      <c r="F90" s="87" t="str">
        <f t="shared" si="30"/>
        <v>○</v>
      </c>
      <c r="G90" s="87"/>
      <c r="H90" s="304" t="s">
        <v>110</v>
      </c>
      <c r="I90" s="305"/>
      <c r="J90" s="305"/>
      <c r="K90" s="305"/>
      <c r="L90" s="305"/>
      <c r="M90" s="306"/>
      <c r="N90" s="78" t="s">
        <v>109</v>
      </c>
      <c r="P90" s="83">
        <f>IF(COUNTIF($E90:$G90,"○")&lt;&gt;0,MAX(P$60:P89)+1,"-")</f>
        <v>10</v>
      </c>
      <c r="Q90" s="83" t="str">
        <f t="shared" si="23"/>
        <v>区</v>
      </c>
      <c r="T90" s="125" t="str">
        <f t="shared" si="24"/>
        <v>受講</v>
      </c>
      <c r="U90" s="83" t="str">
        <f t="shared" si="31"/>
        <v>-</v>
      </c>
      <c r="V90" s="83"/>
      <c r="W90" s="83">
        <f t="shared" si="25"/>
        <v>0</v>
      </c>
      <c r="X90" s="83">
        <f t="shared" si="32"/>
        <v>0</v>
      </c>
      <c r="Y90" s="124" t="str">
        <f t="shared" si="33"/>
        <v/>
      </c>
      <c r="Z90" s="124" t="str">
        <f t="shared" si="34"/>
        <v/>
      </c>
      <c r="AA90" s="124" t="str">
        <f t="shared" si="35"/>
        <v/>
      </c>
      <c r="AB90" s="124" t="str">
        <f t="shared" si="36"/>
        <v/>
      </c>
      <c r="AC90" s="124" t="str">
        <f t="shared" si="37"/>
        <v/>
      </c>
      <c r="AD90" s="124" t="str">
        <f t="shared" si="38"/>
        <v/>
      </c>
      <c r="AE90" s="83" t="str">
        <f t="shared" si="27"/>
        <v>○</v>
      </c>
      <c r="AF90" s="83">
        <f t="shared" si="39"/>
        <v>0</v>
      </c>
      <c r="AG90" s="124" t="str">
        <f t="shared" si="40"/>
        <v/>
      </c>
      <c r="AH90" s="124" t="str">
        <f t="shared" si="41"/>
        <v/>
      </c>
      <c r="AI90" s="124" t="str">
        <f t="shared" si="42"/>
        <v/>
      </c>
      <c r="AJ90" s="124" t="str">
        <f t="shared" si="43"/>
        <v/>
      </c>
      <c r="AK90" s="124" t="str">
        <f t="shared" si="44"/>
        <v/>
      </c>
      <c r="AL90" s="124" t="str">
        <f t="shared" si="45"/>
        <v/>
      </c>
      <c r="AN90" s="123" t="s">
        <v>280</v>
      </c>
      <c r="AO90" s="123" t="s">
        <v>281</v>
      </c>
      <c r="AP90" s="123" t="s">
        <v>282</v>
      </c>
      <c r="AQ90" s="123" t="s">
        <v>280</v>
      </c>
      <c r="AR90" s="123" t="s">
        <v>280</v>
      </c>
      <c r="AS90" s="123" t="s">
        <v>281</v>
      </c>
    </row>
    <row r="91" spans="1:45" ht="15" customHeight="1">
      <c r="A91" s="71"/>
      <c r="B91" s="69"/>
      <c r="C91" s="87" t="str">
        <f t="shared" si="29"/>
        <v/>
      </c>
      <c r="D91" s="87" t="str">
        <f t="shared" si="21"/>
        <v/>
      </c>
      <c r="E91" s="87" t="str">
        <f t="shared" si="22"/>
        <v/>
      </c>
      <c r="F91" s="87" t="str">
        <f t="shared" si="30"/>
        <v>○</v>
      </c>
      <c r="G91" s="87"/>
      <c r="H91" s="304" t="s">
        <v>124</v>
      </c>
      <c r="I91" s="305"/>
      <c r="J91" s="305"/>
      <c r="K91" s="305"/>
      <c r="L91" s="305"/>
      <c r="M91" s="306"/>
      <c r="N91" s="78" t="s">
        <v>109</v>
      </c>
      <c r="P91" s="83">
        <f>IF(COUNTIF($E91:$G91,"○")&lt;&gt;0,MAX(P$60:P90)+1,"-")</f>
        <v>11</v>
      </c>
      <c r="Q91" s="83" t="str">
        <f t="shared" si="23"/>
        <v>区</v>
      </c>
      <c r="T91" s="125" t="str">
        <f t="shared" si="24"/>
        <v>受講</v>
      </c>
      <c r="U91" s="83" t="str">
        <f t="shared" si="31"/>
        <v>-</v>
      </c>
      <c r="V91" s="83"/>
      <c r="W91" s="83">
        <f t="shared" si="25"/>
        <v>0</v>
      </c>
      <c r="X91" s="83">
        <f t="shared" si="32"/>
        <v>0</v>
      </c>
      <c r="Y91" s="124" t="str">
        <f t="shared" si="33"/>
        <v/>
      </c>
      <c r="Z91" s="124" t="str">
        <f t="shared" si="34"/>
        <v/>
      </c>
      <c r="AA91" s="124" t="str">
        <f t="shared" si="35"/>
        <v/>
      </c>
      <c r="AB91" s="124" t="str">
        <f t="shared" si="36"/>
        <v/>
      </c>
      <c r="AC91" s="124" t="str">
        <f t="shared" si="37"/>
        <v/>
      </c>
      <c r="AD91" s="124" t="str">
        <f t="shared" si="38"/>
        <v/>
      </c>
      <c r="AE91" s="83" t="str">
        <f t="shared" si="27"/>
        <v>○</v>
      </c>
      <c r="AF91" s="83">
        <f t="shared" si="39"/>
        <v>0</v>
      </c>
      <c r="AG91" s="124" t="str">
        <f t="shared" si="40"/>
        <v/>
      </c>
      <c r="AH91" s="124" t="str">
        <f t="shared" si="41"/>
        <v/>
      </c>
      <c r="AI91" s="124" t="str">
        <f t="shared" si="42"/>
        <v/>
      </c>
      <c r="AJ91" s="124" t="str">
        <f t="shared" si="43"/>
        <v/>
      </c>
      <c r="AK91" s="124" t="str">
        <f t="shared" si="44"/>
        <v/>
      </c>
      <c r="AL91" s="124" t="str">
        <f t="shared" si="45"/>
        <v/>
      </c>
      <c r="AN91" s="123" t="s">
        <v>280</v>
      </c>
      <c r="AO91" s="123" t="s">
        <v>282</v>
      </c>
      <c r="AP91" s="123" t="s">
        <v>282</v>
      </c>
      <c r="AQ91" s="123" t="s">
        <v>280</v>
      </c>
      <c r="AR91" s="123" t="s">
        <v>280</v>
      </c>
      <c r="AS91" s="123" t="s">
        <v>281</v>
      </c>
    </row>
    <row r="92" spans="1:45" ht="15" customHeight="1">
      <c r="A92" s="71"/>
      <c r="B92" s="69"/>
      <c r="C92" s="87" t="str">
        <f t="shared" si="29"/>
        <v/>
      </c>
      <c r="D92" s="87" t="str">
        <f t="shared" si="21"/>
        <v/>
      </c>
      <c r="E92" s="87" t="str">
        <f t="shared" si="22"/>
        <v/>
      </c>
      <c r="F92" s="87" t="str">
        <f t="shared" si="30"/>
        <v>○</v>
      </c>
      <c r="G92" s="87"/>
      <c r="H92" s="304" t="s">
        <v>125</v>
      </c>
      <c r="I92" s="305"/>
      <c r="J92" s="305"/>
      <c r="K92" s="305"/>
      <c r="L92" s="305"/>
      <c r="M92" s="306"/>
      <c r="N92" s="78" t="s">
        <v>109</v>
      </c>
      <c r="P92" s="83">
        <f>IF(COUNTIF($E92:$G92,"○")&lt;&gt;0,MAX(P$60:P91)+1,"-")</f>
        <v>12</v>
      </c>
      <c r="Q92" s="83" t="str">
        <f t="shared" si="23"/>
        <v>区</v>
      </c>
      <c r="T92" s="125" t="str">
        <f t="shared" si="24"/>
        <v>受講</v>
      </c>
      <c r="U92" s="83" t="str">
        <f t="shared" si="31"/>
        <v>-</v>
      </c>
      <c r="V92" s="83"/>
      <c r="W92" s="83">
        <f t="shared" si="25"/>
        <v>0</v>
      </c>
      <c r="X92" s="83">
        <f t="shared" si="32"/>
        <v>0</v>
      </c>
      <c r="Y92" s="124" t="str">
        <f t="shared" si="33"/>
        <v/>
      </c>
      <c r="Z92" s="124" t="str">
        <f t="shared" si="34"/>
        <v/>
      </c>
      <c r="AA92" s="124" t="str">
        <f t="shared" si="35"/>
        <v/>
      </c>
      <c r="AB92" s="124" t="str">
        <f t="shared" si="36"/>
        <v/>
      </c>
      <c r="AC92" s="124" t="str">
        <f t="shared" si="37"/>
        <v/>
      </c>
      <c r="AD92" s="124" t="str">
        <f t="shared" si="38"/>
        <v/>
      </c>
      <c r="AE92" s="83" t="str">
        <f t="shared" si="27"/>
        <v>○</v>
      </c>
      <c r="AF92" s="83">
        <f t="shared" si="39"/>
        <v>0</v>
      </c>
      <c r="AG92" s="124" t="str">
        <f t="shared" si="40"/>
        <v/>
      </c>
      <c r="AH92" s="124" t="str">
        <f t="shared" si="41"/>
        <v/>
      </c>
      <c r="AI92" s="124" t="str">
        <f t="shared" si="42"/>
        <v/>
      </c>
      <c r="AJ92" s="124" t="str">
        <f t="shared" si="43"/>
        <v/>
      </c>
      <c r="AK92" s="124" t="str">
        <f t="shared" si="44"/>
        <v/>
      </c>
      <c r="AL92" s="124" t="str">
        <f t="shared" si="45"/>
        <v/>
      </c>
      <c r="AN92" s="123" t="s">
        <v>280</v>
      </c>
      <c r="AO92" s="123" t="s">
        <v>282</v>
      </c>
      <c r="AP92" s="123" t="s">
        <v>282</v>
      </c>
      <c r="AQ92" s="123" t="s">
        <v>280</v>
      </c>
      <c r="AR92" s="123" t="s">
        <v>280</v>
      </c>
      <c r="AS92" s="123" t="s">
        <v>281</v>
      </c>
    </row>
    <row r="93" spans="1:45" ht="15" customHeight="1">
      <c r="A93" s="71"/>
      <c r="B93" s="69"/>
      <c r="C93" s="87" t="str">
        <f t="shared" si="29"/>
        <v/>
      </c>
      <c r="D93" s="87" t="str">
        <f t="shared" si="21"/>
        <v/>
      </c>
      <c r="E93" s="87" t="str">
        <f t="shared" si="22"/>
        <v>○</v>
      </c>
      <c r="F93" s="87" t="str">
        <f t="shared" si="30"/>
        <v>○</v>
      </c>
      <c r="G93" s="87"/>
      <c r="H93" s="304" t="s">
        <v>111</v>
      </c>
      <c r="I93" s="305"/>
      <c r="J93" s="305"/>
      <c r="K93" s="305"/>
      <c r="L93" s="305"/>
      <c r="M93" s="306"/>
      <c r="N93" s="78" t="s">
        <v>109</v>
      </c>
      <c r="P93" s="83">
        <f>IF(COUNTIF($E93:$G93,"○")&lt;&gt;0,MAX(P$60:P92)+1,"-")</f>
        <v>13</v>
      </c>
      <c r="Q93" s="83" t="str">
        <f t="shared" si="23"/>
        <v>区麻酔</v>
      </c>
      <c r="T93" s="125" t="str">
        <f t="shared" si="24"/>
        <v>受講</v>
      </c>
      <c r="U93" s="83" t="str">
        <f t="shared" si="31"/>
        <v>-</v>
      </c>
      <c r="V93" s="83"/>
      <c r="W93" s="83">
        <f t="shared" si="25"/>
        <v>0</v>
      </c>
      <c r="X93" s="83">
        <f t="shared" si="32"/>
        <v>0</v>
      </c>
      <c r="Y93" s="124" t="str">
        <f t="shared" si="33"/>
        <v/>
      </c>
      <c r="Z93" s="124" t="str">
        <f t="shared" si="34"/>
        <v/>
      </c>
      <c r="AA93" s="124" t="str">
        <f t="shared" si="35"/>
        <v/>
      </c>
      <c r="AB93" s="124" t="str">
        <f t="shared" si="36"/>
        <v/>
      </c>
      <c r="AC93" s="124" t="str">
        <f t="shared" si="37"/>
        <v/>
      </c>
      <c r="AD93" s="124" t="str">
        <f t="shared" si="38"/>
        <v/>
      </c>
      <c r="AE93" s="83" t="str">
        <f t="shared" si="27"/>
        <v>○</v>
      </c>
      <c r="AF93" s="83">
        <f t="shared" si="39"/>
        <v>1</v>
      </c>
      <c r="AG93" s="124" t="str">
        <f t="shared" si="40"/>
        <v/>
      </c>
      <c r="AH93" s="124" t="str">
        <f t="shared" si="41"/>
        <v/>
      </c>
      <c r="AI93" s="124" t="str">
        <f t="shared" si="42"/>
        <v>○</v>
      </c>
      <c r="AJ93" s="124" t="str">
        <f t="shared" si="43"/>
        <v/>
      </c>
      <c r="AK93" s="124" t="str">
        <f t="shared" si="44"/>
        <v/>
      </c>
      <c r="AL93" s="124" t="str">
        <f t="shared" si="45"/>
        <v/>
      </c>
      <c r="AN93" s="123" t="s">
        <v>280</v>
      </c>
      <c r="AO93" s="123" t="s">
        <v>281</v>
      </c>
      <c r="AP93" s="123" t="s">
        <v>281</v>
      </c>
      <c r="AQ93" s="123" t="s">
        <v>280</v>
      </c>
      <c r="AR93" s="123" t="s">
        <v>280</v>
      </c>
      <c r="AS93" s="123" t="s">
        <v>282</v>
      </c>
    </row>
    <row r="94" spans="1:45" ht="15" customHeight="1">
      <c r="A94" s="71"/>
      <c r="B94" s="69"/>
      <c r="C94" s="87" t="str">
        <f t="shared" si="29"/>
        <v/>
      </c>
      <c r="D94" s="87" t="str">
        <f t="shared" si="21"/>
        <v/>
      </c>
      <c r="E94" s="87" t="str">
        <f t="shared" si="22"/>
        <v/>
      </c>
      <c r="F94" s="87" t="str">
        <f t="shared" si="30"/>
        <v>○</v>
      </c>
      <c r="G94" s="87"/>
      <c r="H94" s="304" t="s">
        <v>183</v>
      </c>
      <c r="I94" s="305"/>
      <c r="J94" s="305"/>
      <c r="K94" s="305"/>
      <c r="L94" s="305"/>
      <c r="M94" s="306"/>
      <c r="N94" s="78" t="s">
        <v>109</v>
      </c>
      <c r="P94" s="83">
        <f>IF(COUNTIF($E94:$G94,"○")&lt;&gt;0,MAX(P$60:P93)+1,"-")</f>
        <v>14</v>
      </c>
      <c r="Q94" s="83" t="str">
        <f t="shared" si="23"/>
        <v>区</v>
      </c>
      <c r="T94" s="125" t="str">
        <f t="shared" si="24"/>
        <v>受講</v>
      </c>
      <c r="U94" s="83" t="str">
        <f t="shared" si="31"/>
        <v>-</v>
      </c>
      <c r="V94" s="83"/>
      <c r="W94" s="83">
        <f t="shared" si="25"/>
        <v>0</v>
      </c>
      <c r="X94" s="83">
        <f t="shared" si="32"/>
        <v>0</v>
      </c>
      <c r="Y94" s="124" t="str">
        <f t="shared" si="33"/>
        <v/>
      </c>
      <c r="Z94" s="124" t="str">
        <f t="shared" si="34"/>
        <v/>
      </c>
      <c r="AA94" s="124" t="str">
        <f t="shared" si="35"/>
        <v/>
      </c>
      <c r="AB94" s="124" t="str">
        <f t="shared" si="36"/>
        <v/>
      </c>
      <c r="AC94" s="124" t="str">
        <f t="shared" si="37"/>
        <v/>
      </c>
      <c r="AD94" s="124" t="str">
        <f t="shared" si="38"/>
        <v/>
      </c>
      <c r="AE94" s="83" t="str">
        <f t="shared" si="27"/>
        <v>○</v>
      </c>
      <c r="AF94" s="83">
        <f t="shared" si="39"/>
        <v>0</v>
      </c>
      <c r="AG94" s="124" t="str">
        <f t="shared" si="40"/>
        <v/>
      </c>
      <c r="AH94" s="124" t="str">
        <f t="shared" si="41"/>
        <v/>
      </c>
      <c r="AI94" s="124" t="str">
        <f t="shared" si="42"/>
        <v/>
      </c>
      <c r="AJ94" s="124" t="str">
        <f t="shared" si="43"/>
        <v/>
      </c>
      <c r="AK94" s="124" t="str">
        <f t="shared" si="44"/>
        <v/>
      </c>
      <c r="AL94" s="124" t="str">
        <f t="shared" si="45"/>
        <v/>
      </c>
      <c r="AN94" s="123" t="s">
        <v>280</v>
      </c>
      <c r="AO94" s="123" t="s">
        <v>282</v>
      </c>
      <c r="AP94" s="123" t="s">
        <v>282</v>
      </c>
      <c r="AQ94" s="123" t="s">
        <v>280</v>
      </c>
      <c r="AR94" s="123" t="s">
        <v>280</v>
      </c>
      <c r="AS94" s="123" t="s">
        <v>282</v>
      </c>
    </row>
    <row r="95" spans="1:45" ht="15" customHeight="1">
      <c r="A95" s="71"/>
      <c r="B95" s="69"/>
      <c r="C95" s="87" t="str">
        <f t="shared" si="29"/>
        <v/>
      </c>
      <c r="D95" s="87" t="str">
        <f t="shared" si="21"/>
        <v>済</v>
      </c>
      <c r="E95" s="87" t="str">
        <f t="shared" si="22"/>
        <v/>
      </c>
      <c r="F95" s="87" t="str">
        <f t="shared" si="30"/>
        <v/>
      </c>
      <c r="G95" s="87"/>
      <c r="H95" s="304" t="s">
        <v>117</v>
      </c>
      <c r="I95" s="305"/>
      <c r="J95" s="305"/>
      <c r="K95" s="305"/>
      <c r="L95" s="305"/>
      <c r="M95" s="306"/>
      <c r="N95" s="78" t="s">
        <v>116</v>
      </c>
      <c r="P95" s="83" t="str">
        <f>IF(COUNTIF($E95:$G95,"○")&lt;&gt;0,MAX(P$60:P94)+1,"-")</f>
        <v>-</v>
      </c>
      <c r="Q95" s="83" t="str">
        <f t="shared" si="23"/>
        <v/>
      </c>
      <c r="T95" s="125" t="str">
        <f t="shared" si="24"/>
        <v>履修済</v>
      </c>
      <c r="U95" s="83" t="str">
        <f t="shared" si="31"/>
        <v>-</v>
      </c>
      <c r="V95" s="83"/>
      <c r="W95" s="83" t="str">
        <f t="shared" si="25"/>
        <v>済</v>
      </c>
      <c r="X95" s="83">
        <f t="shared" si="32"/>
        <v>0</v>
      </c>
      <c r="Y95" s="124" t="str">
        <f t="shared" si="33"/>
        <v/>
      </c>
      <c r="Z95" s="124" t="str">
        <f t="shared" si="34"/>
        <v/>
      </c>
      <c r="AA95" s="124" t="str">
        <f t="shared" si="35"/>
        <v/>
      </c>
      <c r="AB95" s="124" t="str">
        <f t="shared" si="36"/>
        <v/>
      </c>
      <c r="AC95" s="124" t="str">
        <f t="shared" si="37"/>
        <v/>
      </c>
      <c r="AD95" s="124" t="str">
        <f t="shared" si="38"/>
        <v/>
      </c>
      <c r="AE95" s="83">
        <f t="shared" si="27"/>
        <v>0</v>
      </c>
      <c r="AF95" s="83">
        <f t="shared" si="39"/>
        <v>0</v>
      </c>
      <c r="AG95" s="124" t="str">
        <f t="shared" si="40"/>
        <v/>
      </c>
      <c r="AH95" s="124" t="str">
        <f t="shared" si="41"/>
        <v/>
      </c>
      <c r="AI95" s="124" t="str">
        <f t="shared" si="42"/>
        <v/>
      </c>
      <c r="AJ95" s="124" t="str">
        <f t="shared" si="43"/>
        <v/>
      </c>
      <c r="AK95" s="124" t="str">
        <f t="shared" si="44"/>
        <v/>
      </c>
      <c r="AL95" s="124" t="str">
        <f t="shared" si="45"/>
        <v/>
      </c>
      <c r="AN95" s="123" t="s">
        <v>280</v>
      </c>
      <c r="AO95" s="123" t="s">
        <v>280</v>
      </c>
      <c r="AP95" s="123" t="s">
        <v>280</v>
      </c>
      <c r="AQ95" s="123" t="s">
        <v>281</v>
      </c>
      <c r="AR95" s="123" t="s">
        <v>280</v>
      </c>
      <c r="AS95" s="123" t="s">
        <v>280</v>
      </c>
    </row>
    <row r="96" spans="1:45" ht="15" customHeight="1">
      <c r="A96" s="71"/>
      <c r="B96" s="69"/>
      <c r="C96" s="87" t="str">
        <f t="shared" si="29"/>
        <v/>
      </c>
      <c r="D96" s="87" t="str">
        <f t="shared" si="21"/>
        <v>済</v>
      </c>
      <c r="E96" s="87" t="str">
        <f t="shared" si="22"/>
        <v/>
      </c>
      <c r="F96" s="87" t="str">
        <f t="shared" si="30"/>
        <v/>
      </c>
      <c r="G96" s="87"/>
      <c r="H96" s="304" t="s">
        <v>184</v>
      </c>
      <c r="I96" s="305"/>
      <c r="J96" s="305"/>
      <c r="K96" s="305"/>
      <c r="L96" s="305"/>
      <c r="M96" s="306"/>
      <c r="N96" s="78" t="s">
        <v>116</v>
      </c>
      <c r="P96" s="83" t="str">
        <f>IF(COUNTIF($E96:$G96,"○")&lt;&gt;0,MAX(P$60:P95)+1,"-")</f>
        <v>-</v>
      </c>
      <c r="Q96" s="83" t="str">
        <f t="shared" si="23"/>
        <v/>
      </c>
      <c r="T96" s="125" t="str">
        <f t="shared" si="24"/>
        <v>履修済</v>
      </c>
      <c r="U96" s="83" t="str">
        <f t="shared" si="31"/>
        <v>-</v>
      </c>
      <c r="V96" s="83"/>
      <c r="W96" s="83" t="str">
        <f t="shared" si="25"/>
        <v>済</v>
      </c>
      <c r="X96" s="83">
        <f t="shared" si="32"/>
        <v>0</v>
      </c>
      <c r="Y96" s="124" t="str">
        <f t="shared" si="33"/>
        <v/>
      </c>
      <c r="Z96" s="124" t="str">
        <f t="shared" si="34"/>
        <v/>
      </c>
      <c r="AA96" s="124" t="str">
        <f t="shared" si="35"/>
        <v/>
      </c>
      <c r="AB96" s="124" t="str">
        <f t="shared" si="36"/>
        <v/>
      </c>
      <c r="AC96" s="124" t="str">
        <f t="shared" si="37"/>
        <v/>
      </c>
      <c r="AD96" s="124" t="str">
        <f t="shared" si="38"/>
        <v/>
      </c>
      <c r="AE96" s="83">
        <f t="shared" si="27"/>
        <v>0</v>
      </c>
      <c r="AF96" s="83">
        <f t="shared" si="39"/>
        <v>0</v>
      </c>
      <c r="AG96" s="124" t="str">
        <f t="shared" si="40"/>
        <v/>
      </c>
      <c r="AH96" s="124" t="str">
        <f t="shared" si="41"/>
        <v/>
      </c>
      <c r="AI96" s="124" t="str">
        <f t="shared" si="42"/>
        <v/>
      </c>
      <c r="AJ96" s="124" t="str">
        <f t="shared" si="43"/>
        <v/>
      </c>
      <c r="AK96" s="124" t="str">
        <f t="shared" si="44"/>
        <v/>
      </c>
      <c r="AL96" s="124" t="str">
        <f t="shared" si="45"/>
        <v/>
      </c>
      <c r="AN96" s="123" t="s">
        <v>280</v>
      </c>
      <c r="AO96" s="123" t="s">
        <v>280</v>
      </c>
      <c r="AP96" s="123" t="s">
        <v>280</v>
      </c>
      <c r="AQ96" s="123" t="s">
        <v>282</v>
      </c>
      <c r="AR96" s="123" t="s">
        <v>280</v>
      </c>
      <c r="AS96" s="123" t="s">
        <v>280</v>
      </c>
    </row>
    <row r="97" spans="1:45" ht="15" customHeight="1">
      <c r="A97" s="71"/>
      <c r="B97" s="69"/>
      <c r="C97" s="87" t="str">
        <f t="shared" si="29"/>
        <v/>
      </c>
      <c r="D97" s="87" t="str">
        <f t="shared" si="21"/>
        <v>済</v>
      </c>
      <c r="E97" s="87" t="str">
        <f t="shared" si="22"/>
        <v/>
      </c>
      <c r="F97" s="87" t="str">
        <f t="shared" si="30"/>
        <v/>
      </c>
      <c r="G97" s="87"/>
      <c r="H97" s="304" t="s">
        <v>185</v>
      </c>
      <c r="I97" s="305"/>
      <c r="J97" s="305"/>
      <c r="K97" s="305"/>
      <c r="L97" s="305"/>
      <c r="M97" s="306"/>
      <c r="N97" s="78" t="s">
        <v>116</v>
      </c>
      <c r="P97" s="83" t="str">
        <f>IF(COUNTIF($E97:$G97,"○")&lt;&gt;0,MAX(P$60:P96)+1,"-")</f>
        <v>-</v>
      </c>
      <c r="Q97" s="83" t="str">
        <f t="shared" si="23"/>
        <v/>
      </c>
      <c r="T97" s="125" t="str">
        <f t="shared" si="24"/>
        <v>履修済</v>
      </c>
      <c r="U97" s="83" t="str">
        <f t="shared" si="31"/>
        <v>-</v>
      </c>
      <c r="V97" s="83"/>
      <c r="W97" s="83" t="str">
        <f t="shared" si="25"/>
        <v>済</v>
      </c>
      <c r="X97" s="83">
        <f t="shared" si="32"/>
        <v>0</v>
      </c>
      <c r="Y97" s="124" t="str">
        <f t="shared" si="33"/>
        <v/>
      </c>
      <c r="Z97" s="124" t="str">
        <f t="shared" si="34"/>
        <v/>
      </c>
      <c r="AA97" s="124" t="str">
        <f t="shared" si="35"/>
        <v/>
      </c>
      <c r="AB97" s="124" t="str">
        <f t="shared" si="36"/>
        <v/>
      </c>
      <c r="AC97" s="124" t="str">
        <f t="shared" si="37"/>
        <v/>
      </c>
      <c r="AD97" s="124" t="str">
        <f t="shared" si="38"/>
        <v/>
      </c>
      <c r="AE97" s="83">
        <f t="shared" si="27"/>
        <v>0</v>
      </c>
      <c r="AF97" s="83">
        <f t="shared" si="39"/>
        <v>0</v>
      </c>
      <c r="AG97" s="124" t="str">
        <f t="shared" si="40"/>
        <v/>
      </c>
      <c r="AH97" s="124" t="str">
        <f t="shared" si="41"/>
        <v/>
      </c>
      <c r="AI97" s="124" t="str">
        <f t="shared" si="42"/>
        <v/>
      </c>
      <c r="AJ97" s="124" t="str">
        <f t="shared" si="43"/>
        <v/>
      </c>
      <c r="AK97" s="124" t="str">
        <f t="shared" si="44"/>
        <v/>
      </c>
      <c r="AL97" s="124" t="str">
        <f t="shared" si="45"/>
        <v/>
      </c>
      <c r="AN97" s="123" t="s">
        <v>280</v>
      </c>
      <c r="AO97" s="123" t="s">
        <v>280</v>
      </c>
      <c r="AP97" s="123" t="s">
        <v>280</v>
      </c>
      <c r="AQ97" s="123" t="s">
        <v>282</v>
      </c>
      <c r="AR97" s="123" t="s">
        <v>280</v>
      </c>
      <c r="AS97" s="123" t="s">
        <v>280</v>
      </c>
    </row>
    <row r="98" spans="1:45" ht="15" customHeight="1">
      <c r="A98" s="71"/>
      <c r="B98" s="69"/>
      <c r="C98" s="87" t="str">
        <f t="shared" si="29"/>
        <v/>
      </c>
      <c r="D98" s="87" t="str">
        <f t="shared" si="21"/>
        <v/>
      </c>
      <c r="E98" s="87" t="str">
        <f t="shared" si="22"/>
        <v/>
      </c>
      <c r="F98" s="87" t="str">
        <f t="shared" si="30"/>
        <v/>
      </c>
      <c r="G98" s="87"/>
      <c r="H98" s="304" t="s">
        <v>203</v>
      </c>
      <c r="I98" s="305"/>
      <c r="J98" s="305"/>
      <c r="K98" s="305"/>
      <c r="L98" s="305"/>
      <c r="M98" s="306"/>
      <c r="N98" s="78" t="s">
        <v>129</v>
      </c>
      <c r="P98" s="83" t="str">
        <f>IF(COUNTIF($E98:$G98,"○")&lt;&gt;0,MAX(P$60:P97)+1,"-")</f>
        <v>-</v>
      </c>
      <c r="Q98" s="83" t="str">
        <f t="shared" si="23"/>
        <v/>
      </c>
      <c r="T98" s="125" t="str">
        <f t="shared" si="24"/>
        <v>-</v>
      </c>
      <c r="U98" s="83" t="str">
        <f t="shared" si="31"/>
        <v>-</v>
      </c>
      <c r="V98" s="83"/>
      <c r="W98" s="83">
        <f t="shared" si="25"/>
        <v>0</v>
      </c>
      <c r="X98" s="83">
        <f t="shared" si="32"/>
        <v>0</v>
      </c>
      <c r="Y98" s="124" t="str">
        <f t="shared" si="33"/>
        <v/>
      </c>
      <c r="Z98" s="124" t="str">
        <f t="shared" si="34"/>
        <v/>
      </c>
      <c r="AA98" s="124" t="str">
        <f t="shared" si="35"/>
        <v/>
      </c>
      <c r="AB98" s="124" t="str">
        <f t="shared" si="36"/>
        <v/>
      </c>
      <c r="AC98" s="124" t="str">
        <f t="shared" si="37"/>
        <v/>
      </c>
      <c r="AD98" s="124" t="str">
        <f t="shared" si="38"/>
        <v/>
      </c>
      <c r="AE98" s="83">
        <f t="shared" si="27"/>
        <v>0</v>
      </c>
      <c r="AF98" s="83">
        <f t="shared" si="39"/>
        <v>0</v>
      </c>
      <c r="AG98" s="124" t="str">
        <f t="shared" si="40"/>
        <v/>
      </c>
      <c r="AH98" s="124" t="str">
        <f t="shared" si="41"/>
        <v/>
      </c>
      <c r="AI98" s="124" t="str">
        <f t="shared" si="42"/>
        <v/>
      </c>
      <c r="AJ98" s="124" t="str">
        <f t="shared" si="43"/>
        <v/>
      </c>
      <c r="AK98" s="124" t="str">
        <f t="shared" si="44"/>
        <v/>
      </c>
      <c r="AL98" s="124" t="str">
        <f t="shared" si="45"/>
        <v/>
      </c>
      <c r="AN98" s="123" t="s">
        <v>280</v>
      </c>
      <c r="AO98" s="123" t="s">
        <v>280</v>
      </c>
      <c r="AP98" s="123" t="s">
        <v>280</v>
      </c>
      <c r="AQ98" s="123" t="s">
        <v>280</v>
      </c>
      <c r="AR98" s="123" t="s">
        <v>280</v>
      </c>
      <c r="AS98" s="123" t="s">
        <v>280</v>
      </c>
    </row>
    <row r="99" spans="1:45" ht="15" customHeight="1">
      <c r="A99" s="71"/>
      <c r="B99" s="69"/>
    </row>
    <row r="100" spans="1:45" ht="18" customHeight="1">
      <c r="A100" s="344" t="s">
        <v>437</v>
      </c>
      <c r="B100" s="69"/>
      <c r="C100" s="78" t="s">
        <v>446</v>
      </c>
    </row>
    <row r="101" spans="1:45" ht="18" customHeight="1">
      <c r="A101" s="344"/>
      <c r="B101" s="69" t="s">
        <v>407</v>
      </c>
      <c r="C101" s="90" t="s">
        <v>478</v>
      </c>
      <c r="D101" s="78" t="s">
        <v>359</v>
      </c>
    </row>
    <row r="102" spans="1:45" ht="18" customHeight="1">
      <c r="A102" s="71" t="s">
        <v>489</v>
      </c>
      <c r="B102" s="69" t="s">
        <v>407</v>
      </c>
      <c r="C102" s="90" t="s">
        <v>478</v>
      </c>
      <c r="D102" s="78" t="s">
        <v>377</v>
      </c>
      <c r="E102" s="78" t="s">
        <v>360</v>
      </c>
      <c r="F102" s="317" t="s">
        <v>463</v>
      </c>
      <c r="G102" s="317"/>
      <c r="H102" s="317"/>
      <c r="I102" s="317"/>
      <c r="J102" s="317"/>
      <c r="K102" s="317"/>
      <c r="L102" s="317"/>
      <c r="M102" s="78" t="s">
        <v>361</v>
      </c>
      <c r="N102" s="126" t="str">
        <f>IF(F102=様式2!F18,"所属施設","系列施設")</f>
        <v>所属施設</v>
      </c>
      <c r="O102" s="126"/>
      <c r="T102" s="126"/>
    </row>
    <row r="103" spans="1:45" ht="18" customHeight="1">
      <c r="A103" s="71" t="s">
        <v>490</v>
      </c>
      <c r="B103" s="69" t="s">
        <v>407</v>
      </c>
      <c r="C103" s="90" t="s">
        <v>478</v>
      </c>
      <c r="D103" s="78" t="s">
        <v>378</v>
      </c>
      <c r="E103" s="78" t="s">
        <v>360</v>
      </c>
      <c r="F103" s="317" t="s">
        <v>506</v>
      </c>
      <c r="G103" s="317"/>
      <c r="H103" s="317"/>
      <c r="I103" s="317"/>
      <c r="J103" s="317"/>
      <c r="K103" s="317"/>
      <c r="L103" s="317"/>
      <c r="M103" s="78" t="s">
        <v>361</v>
      </c>
      <c r="N103" s="126" t="str">
        <f>IF(F103=様式2!F19,"所属施設","系列施設")</f>
        <v>系列施設</v>
      </c>
      <c r="O103" s="126"/>
      <c r="T103" s="126"/>
    </row>
    <row r="104" spans="1:45" ht="15" customHeight="1">
      <c r="A104" s="346" t="s">
        <v>488</v>
      </c>
      <c r="B104" s="69"/>
    </row>
    <row r="105" spans="1:45" ht="15" customHeight="1">
      <c r="A105" s="346"/>
      <c r="C105" s="78" t="s">
        <v>441</v>
      </c>
    </row>
    <row r="106" spans="1:45" ht="18" customHeight="1">
      <c r="A106" s="276" t="s">
        <v>481</v>
      </c>
      <c r="B106" s="302" t="s">
        <v>407</v>
      </c>
      <c r="D106" s="78" t="s">
        <v>502</v>
      </c>
    </row>
    <row r="107" spans="1:45" ht="18" customHeight="1">
      <c r="A107" s="295"/>
      <c r="B107" s="295"/>
      <c r="D107" s="78" t="s">
        <v>442</v>
      </c>
    </row>
    <row r="108" spans="1:45" ht="18" customHeight="1">
      <c r="A108" s="295"/>
      <c r="B108" s="295"/>
      <c r="D108" s="78" t="s">
        <v>443</v>
      </c>
    </row>
    <row r="109" spans="1:45" ht="18" customHeight="1">
      <c r="A109" s="342" t="s">
        <v>492</v>
      </c>
      <c r="B109" s="93"/>
      <c r="C109" s="90" t="s">
        <v>479</v>
      </c>
      <c r="D109" s="78" t="s">
        <v>438</v>
      </c>
    </row>
    <row r="110" spans="1:45" ht="18" customHeight="1">
      <c r="A110" s="342"/>
      <c r="B110" s="93" t="s">
        <v>407</v>
      </c>
      <c r="C110" s="90" t="s">
        <v>478</v>
      </c>
      <c r="D110" s="78" t="s">
        <v>439</v>
      </c>
    </row>
    <row r="111" spans="1:45" ht="15" customHeight="1">
      <c r="A111" s="341"/>
      <c r="B111" s="69"/>
    </row>
    <row r="112" spans="1:45" ht="18" customHeight="1">
      <c r="A112" s="71"/>
      <c r="B112" s="69"/>
      <c r="C112" s="78" t="s">
        <v>440</v>
      </c>
    </row>
    <row r="113" spans="1:18" ht="18" customHeight="1">
      <c r="C113" s="78" t="s">
        <v>434</v>
      </c>
    </row>
    <row r="114" spans="1:18" ht="15" customHeight="1">
      <c r="A114" s="276" t="s">
        <v>498</v>
      </c>
      <c r="B114" s="276" t="s">
        <v>499</v>
      </c>
      <c r="C114" s="318" t="s">
        <v>353</v>
      </c>
      <c r="D114" s="319"/>
      <c r="E114" s="319"/>
      <c r="F114" s="319"/>
      <c r="G114" s="319"/>
      <c r="H114" s="319"/>
      <c r="I114" s="319"/>
      <c r="J114" s="320"/>
      <c r="K114" s="85" t="s">
        <v>354</v>
      </c>
      <c r="L114" s="85" t="s">
        <v>355</v>
      </c>
      <c r="M114" s="324" t="s">
        <v>447</v>
      </c>
    </row>
    <row r="115" spans="1:18" ht="15" customHeight="1">
      <c r="A115" s="341"/>
      <c r="B115" s="341"/>
      <c r="C115" s="326"/>
      <c r="D115" s="327"/>
      <c r="E115" s="327"/>
      <c r="F115" s="327"/>
      <c r="G115" s="327"/>
      <c r="H115" s="327"/>
      <c r="I115" s="327"/>
      <c r="J115" s="328"/>
      <c r="K115" s="330" t="str">
        <f>$F$102&amp;""</f>
        <v>医療法人Ｘ会　Ｚ総合病院</v>
      </c>
      <c r="L115" s="330" t="str">
        <f>F103&amp;""</f>
        <v>地方独立行政法人ＡＡＡ日本統括支部　総合医療センター大大大大大病院訪問看護ステーションＢ</v>
      </c>
      <c r="M115" s="329"/>
    </row>
    <row r="116" spans="1:18" ht="15" customHeight="1">
      <c r="A116" s="298" t="s">
        <v>500</v>
      </c>
      <c r="C116" s="326"/>
      <c r="D116" s="327"/>
      <c r="E116" s="327"/>
      <c r="F116" s="327"/>
      <c r="G116" s="327"/>
      <c r="H116" s="327"/>
      <c r="I116" s="327"/>
      <c r="J116" s="328"/>
      <c r="K116" s="331"/>
      <c r="L116" s="331"/>
      <c r="M116" s="329"/>
    </row>
    <row r="117" spans="1:18" ht="15" customHeight="1">
      <c r="A117" s="298"/>
      <c r="C117" s="326"/>
      <c r="D117" s="327"/>
      <c r="E117" s="327"/>
      <c r="F117" s="327"/>
      <c r="G117" s="327"/>
      <c r="H117" s="327"/>
      <c r="I117" s="327"/>
      <c r="J117" s="328"/>
      <c r="K117" s="331"/>
      <c r="L117" s="331"/>
      <c r="M117" s="329"/>
    </row>
    <row r="118" spans="1:18" ht="15" customHeight="1">
      <c r="A118" s="298"/>
      <c r="C118" s="326"/>
      <c r="D118" s="327"/>
      <c r="E118" s="327"/>
      <c r="F118" s="327"/>
      <c r="G118" s="327"/>
      <c r="H118" s="327"/>
      <c r="I118" s="327"/>
      <c r="J118" s="328"/>
      <c r="K118" s="331"/>
      <c r="L118" s="331"/>
      <c r="M118" s="329"/>
    </row>
    <row r="119" spans="1:18" ht="15" customHeight="1">
      <c r="C119" s="326"/>
      <c r="D119" s="327"/>
      <c r="E119" s="327"/>
      <c r="F119" s="327"/>
      <c r="G119" s="327"/>
      <c r="H119" s="327"/>
      <c r="I119" s="327"/>
      <c r="J119" s="328"/>
      <c r="K119" s="331"/>
      <c r="L119" s="331"/>
      <c r="M119" s="329"/>
      <c r="P119" s="81" t="s">
        <v>389</v>
      </c>
      <c r="R119" s="81" t="s">
        <v>398</v>
      </c>
    </row>
    <row r="120" spans="1:18" ht="15" customHeight="1">
      <c r="A120" s="276" t="s">
        <v>494</v>
      </c>
      <c r="B120" s="69"/>
      <c r="C120" s="304" t="s">
        <v>91</v>
      </c>
      <c r="D120" s="305"/>
      <c r="E120" s="305"/>
      <c r="F120" s="305"/>
      <c r="G120" s="305"/>
      <c r="H120" s="305"/>
      <c r="I120" s="305"/>
      <c r="J120" s="305"/>
      <c r="K120" s="87" t="s">
        <v>380</v>
      </c>
      <c r="L120" s="87"/>
      <c r="M120" s="87"/>
      <c r="N120" s="78" t="str">
        <f>IF(P61&lt;&gt;"-",N61,"-")</f>
        <v>呼吸器（気道確保に係るもの）関連</v>
      </c>
      <c r="P120" s="83">
        <f>P61</f>
        <v>1</v>
      </c>
      <c r="R120" s="83" t="str">
        <f t="shared" ref="R120:R157" si="46">IF(K120&lt;&gt;"","①","")&amp;IF(L120&lt;&gt;"","②","")&amp;IF(M120&lt;&gt;"","他","")</f>
        <v>①</v>
      </c>
    </row>
    <row r="121" spans="1:18" ht="15" customHeight="1">
      <c r="A121" s="341"/>
      <c r="B121" s="69"/>
      <c r="C121" s="304" t="s">
        <v>93</v>
      </c>
      <c r="D121" s="305"/>
      <c r="E121" s="305"/>
      <c r="F121" s="305"/>
      <c r="G121" s="305"/>
      <c r="H121" s="305"/>
      <c r="I121" s="305"/>
      <c r="J121" s="305"/>
      <c r="K121" s="87" t="s">
        <v>381</v>
      </c>
      <c r="L121" s="87"/>
      <c r="M121" s="87" t="s">
        <v>279</v>
      </c>
      <c r="N121" s="78" t="str">
        <f t="shared" ref="N121:N157" si="47">IF(P62&lt;&gt;"-",N62,"-")</f>
        <v>呼吸器（人工呼吸療法に係るもの）関連</v>
      </c>
      <c r="P121" s="83">
        <f t="shared" ref="P121:P157" si="48">P62</f>
        <v>2</v>
      </c>
      <c r="R121" s="83" t="str">
        <f t="shared" si="46"/>
        <v>①他</v>
      </c>
    </row>
    <row r="122" spans="1:18" ht="15" customHeight="1">
      <c r="A122" s="69" t="s">
        <v>496</v>
      </c>
      <c r="B122" s="69"/>
      <c r="C122" s="304" t="s">
        <v>94</v>
      </c>
      <c r="D122" s="305"/>
      <c r="E122" s="305"/>
      <c r="F122" s="305"/>
      <c r="G122" s="305"/>
      <c r="H122" s="305"/>
      <c r="I122" s="305"/>
      <c r="J122" s="305"/>
      <c r="K122" s="87"/>
      <c r="L122" s="87"/>
      <c r="M122" s="87"/>
      <c r="N122" s="78" t="str">
        <f t="shared" si="47"/>
        <v>呼吸器（人工呼吸療法に係るもの）関連</v>
      </c>
      <c r="P122" s="83">
        <f t="shared" si="48"/>
        <v>3</v>
      </c>
      <c r="R122" s="83" t="str">
        <f t="shared" si="46"/>
        <v/>
      </c>
    </row>
    <row r="123" spans="1:18" ht="15" customHeight="1">
      <c r="A123" s="69" t="s">
        <v>497</v>
      </c>
      <c r="B123" s="69"/>
      <c r="C123" s="304" t="s">
        <v>115</v>
      </c>
      <c r="D123" s="305"/>
      <c r="E123" s="305"/>
      <c r="F123" s="305"/>
      <c r="G123" s="305"/>
      <c r="H123" s="305"/>
      <c r="I123" s="305"/>
      <c r="J123" s="305"/>
      <c r="K123" s="87"/>
      <c r="L123" s="87" t="s">
        <v>381</v>
      </c>
      <c r="M123" s="87" t="s">
        <v>279</v>
      </c>
      <c r="N123" s="78" t="str">
        <f t="shared" si="47"/>
        <v>呼吸器（人工呼吸療法に係るもの）関連</v>
      </c>
      <c r="P123" s="83">
        <f t="shared" si="48"/>
        <v>4</v>
      </c>
      <c r="R123" s="83" t="str">
        <f t="shared" si="46"/>
        <v>②他</v>
      </c>
    </row>
    <row r="124" spans="1:18" ht="15" customHeight="1">
      <c r="A124" s="302" t="s">
        <v>495</v>
      </c>
      <c r="B124" s="69"/>
      <c r="C124" s="304" t="s">
        <v>113</v>
      </c>
      <c r="D124" s="305"/>
      <c r="E124" s="305"/>
      <c r="F124" s="305"/>
      <c r="G124" s="305"/>
      <c r="H124" s="305"/>
      <c r="I124" s="305"/>
      <c r="J124" s="305"/>
      <c r="K124" s="87"/>
      <c r="L124" s="87" t="s">
        <v>380</v>
      </c>
      <c r="M124" s="87"/>
      <c r="N124" s="78" t="str">
        <f t="shared" si="47"/>
        <v>呼吸器（人工呼吸療法に係るもの）関連</v>
      </c>
      <c r="P124" s="83">
        <f t="shared" si="48"/>
        <v>5</v>
      </c>
      <c r="R124" s="83" t="str">
        <f t="shared" si="46"/>
        <v>②</v>
      </c>
    </row>
    <row r="125" spans="1:18" ht="15" customHeight="1">
      <c r="A125" s="295"/>
      <c r="B125" s="69"/>
      <c r="C125" s="304" t="s">
        <v>83</v>
      </c>
      <c r="D125" s="305"/>
      <c r="E125" s="305"/>
      <c r="F125" s="305"/>
      <c r="G125" s="305"/>
      <c r="H125" s="305"/>
      <c r="I125" s="305"/>
      <c r="J125" s="305"/>
      <c r="K125" s="87"/>
      <c r="L125" s="87"/>
      <c r="M125" s="87"/>
      <c r="N125" s="78" t="str">
        <f t="shared" si="47"/>
        <v>-</v>
      </c>
      <c r="P125" s="83" t="str">
        <f t="shared" si="48"/>
        <v>-</v>
      </c>
      <c r="R125" s="83" t="str">
        <f t="shared" si="46"/>
        <v/>
      </c>
    </row>
    <row r="126" spans="1:18" ht="15" customHeight="1">
      <c r="A126" s="302" t="s">
        <v>503</v>
      </c>
      <c r="B126" s="69"/>
      <c r="C126" s="304" t="s">
        <v>123</v>
      </c>
      <c r="D126" s="305"/>
      <c r="E126" s="305"/>
      <c r="F126" s="305"/>
      <c r="G126" s="305"/>
      <c r="H126" s="305"/>
      <c r="I126" s="305"/>
      <c r="J126" s="305"/>
      <c r="K126" s="87"/>
      <c r="L126" s="87"/>
      <c r="M126" s="87" t="s">
        <v>279</v>
      </c>
      <c r="N126" s="78" t="str">
        <f t="shared" si="47"/>
        <v>-</v>
      </c>
      <c r="P126" s="83" t="str">
        <f t="shared" si="48"/>
        <v>-</v>
      </c>
      <c r="R126" s="83" t="str">
        <f t="shared" si="46"/>
        <v>他</v>
      </c>
    </row>
    <row r="127" spans="1:18" ht="15" customHeight="1">
      <c r="A127" s="295"/>
      <c r="B127" s="69"/>
      <c r="C127" s="304" t="s">
        <v>171</v>
      </c>
      <c r="D127" s="305"/>
      <c r="E127" s="305"/>
      <c r="F127" s="305"/>
      <c r="G127" s="305"/>
      <c r="H127" s="305"/>
      <c r="I127" s="305"/>
      <c r="J127" s="305"/>
      <c r="K127" s="87"/>
      <c r="L127" s="87"/>
      <c r="M127" s="87"/>
      <c r="N127" s="78" t="str">
        <f t="shared" si="47"/>
        <v>-</v>
      </c>
      <c r="P127" s="83" t="str">
        <f t="shared" si="48"/>
        <v>-</v>
      </c>
      <c r="R127" s="83" t="str">
        <f t="shared" si="46"/>
        <v/>
      </c>
    </row>
    <row r="128" spans="1:18" ht="15" customHeight="1">
      <c r="B128" s="69"/>
      <c r="C128" s="304" t="s">
        <v>172</v>
      </c>
      <c r="D128" s="305"/>
      <c r="E128" s="305"/>
      <c r="F128" s="305"/>
      <c r="G128" s="305"/>
      <c r="H128" s="305"/>
      <c r="I128" s="305"/>
      <c r="J128" s="305"/>
      <c r="K128" s="87"/>
      <c r="L128" s="87"/>
      <c r="M128" s="87"/>
      <c r="N128" s="78" t="str">
        <f t="shared" si="47"/>
        <v>-</v>
      </c>
      <c r="P128" s="83" t="str">
        <f t="shared" si="48"/>
        <v>-</v>
      </c>
      <c r="R128" s="83" t="str">
        <f t="shared" si="46"/>
        <v/>
      </c>
    </row>
    <row r="129" spans="1:18" ht="15" customHeight="1">
      <c r="B129" s="69"/>
      <c r="C129" s="304" t="s">
        <v>173</v>
      </c>
      <c r="D129" s="305"/>
      <c r="E129" s="305"/>
      <c r="F129" s="305"/>
      <c r="G129" s="305"/>
      <c r="H129" s="305"/>
      <c r="I129" s="305"/>
      <c r="J129" s="305"/>
      <c r="K129" s="87"/>
      <c r="L129" s="87"/>
      <c r="M129" s="87"/>
      <c r="N129" s="78" t="str">
        <f t="shared" si="47"/>
        <v>-</v>
      </c>
      <c r="P129" s="83" t="str">
        <f t="shared" si="48"/>
        <v>-</v>
      </c>
      <c r="R129" s="83" t="str">
        <f t="shared" si="46"/>
        <v/>
      </c>
    </row>
    <row r="130" spans="1:18" ht="15" customHeight="1">
      <c r="B130" s="69"/>
      <c r="C130" s="304" t="s">
        <v>205</v>
      </c>
      <c r="D130" s="305"/>
      <c r="E130" s="305"/>
      <c r="F130" s="305"/>
      <c r="G130" s="305"/>
      <c r="H130" s="305"/>
      <c r="I130" s="305"/>
      <c r="J130" s="305"/>
      <c r="K130" s="87"/>
      <c r="L130" s="87"/>
      <c r="M130" s="87"/>
      <c r="N130" s="78" t="str">
        <f t="shared" si="47"/>
        <v>-</v>
      </c>
      <c r="P130" s="83" t="str">
        <f t="shared" si="48"/>
        <v>-</v>
      </c>
      <c r="R130" s="83" t="str">
        <f t="shared" si="46"/>
        <v/>
      </c>
    </row>
    <row r="131" spans="1:18" ht="15" customHeight="1">
      <c r="B131" s="69"/>
      <c r="C131" s="304" t="s">
        <v>96</v>
      </c>
      <c r="D131" s="305"/>
      <c r="E131" s="305"/>
      <c r="F131" s="305"/>
      <c r="G131" s="305"/>
      <c r="H131" s="305"/>
      <c r="I131" s="305"/>
      <c r="J131" s="305"/>
      <c r="K131" s="87"/>
      <c r="L131" s="87"/>
      <c r="M131" s="87"/>
      <c r="N131" s="78" t="str">
        <f t="shared" si="47"/>
        <v>-</v>
      </c>
      <c r="P131" s="83" t="str">
        <f t="shared" si="48"/>
        <v>-</v>
      </c>
      <c r="R131" s="83" t="str">
        <f t="shared" si="46"/>
        <v/>
      </c>
    </row>
    <row r="132" spans="1:18" ht="15" customHeight="1">
      <c r="B132" s="69"/>
      <c r="C132" s="304" t="s">
        <v>97</v>
      </c>
      <c r="D132" s="305"/>
      <c r="E132" s="305"/>
      <c r="F132" s="305"/>
      <c r="G132" s="305"/>
      <c r="H132" s="305"/>
      <c r="I132" s="305"/>
      <c r="J132" s="305"/>
      <c r="K132" s="87"/>
      <c r="L132" s="87"/>
      <c r="M132" s="87"/>
      <c r="N132" s="78" t="str">
        <f t="shared" si="47"/>
        <v>-</v>
      </c>
      <c r="P132" s="83" t="str">
        <f t="shared" si="48"/>
        <v>-</v>
      </c>
      <c r="R132" s="83" t="str">
        <f t="shared" si="46"/>
        <v/>
      </c>
    </row>
    <row r="133" spans="1:18" ht="15" customHeight="1">
      <c r="B133" s="69"/>
      <c r="C133" s="304" t="s">
        <v>206</v>
      </c>
      <c r="D133" s="305"/>
      <c r="E133" s="305"/>
      <c r="F133" s="305"/>
      <c r="G133" s="305"/>
      <c r="H133" s="305"/>
      <c r="I133" s="305"/>
      <c r="J133" s="305"/>
      <c r="K133" s="87"/>
      <c r="L133" s="87"/>
      <c r="M133" s="87"/>
      <c r="N133" s="78" t="str">
        <f t="shared" si="47"/>
        <v>-</v>
      </c>
      <c r="P133" s="83" t="str">
        <f t="shared" si="48"/>
        <v>-</v>
      </c>
      <c r="R133" s="83" t="str">
        <f t="shared" si="46"/>
        <v/>
      </c>
    </row>
    <row r="134" spans="1:18" ht="15" customHeight="1">
      <c r="A134" s="71"/>
      <c r="B134" s="69"/>
      <c r="C134" s="304" t="s">
        <v>85</v>
      </c>
      <c r="D134" s="305"/>
      <c r="E134" s="305"/>
      <c r="F134" s="305"/>
      <c r="G134" s="305"/>
      <c r="H134" s="305"/>
      <c r="I134" s="305"/>
      <c r="J134" s="305"/>
      <c r="K134" s="87"/>
      <c r="L134" s="87"/>
      <c r="M134" s="87"/>
      <c r="N134" s="78" t="str">
        <f t="shared" si="47"/>
        <v>-</v>
      </c>
      <c r="P134" s="83" t="str">
        <f t="shared" si="48"/>
        <v>-</v>
      </c>
      <c r="R134" s="83" t="str">
        <f t="shared" si="46"/>
        <v/>
      </c>
    </row>
    <row r="135" spans="1:18" ht="15" customHeight="1">
      <c r="A135" s="71"/>
      <c r="B135" s="69"/>
      <c r="C135" s="304" t="s">
        <v>176</v>
      </c>
      <c r="D135" s="305"/>
      <c r="E135" s="305"/>
      <c r="F135" s="305"/>
      <c r="G135" s="305"/>
      <c r="H135" s="305"/>
      <c r="I135" s="305"/>
      <c r="J135" s="305"/>
      <c r="K135" s="87"/>
      <c r="L135" s="87"/>
      <c r="M135" s="87"/>
      <c r="N135" s="78" t="str">
        <f t="shared" si="47"/>
        <v>-</v>
      </c>
      <c r="P135" s="83" t="str">
        <f t="shared" si="48"/>
        <v>-</v>
      </c>
      <c r="R135" s="83" t="str">
        <f t="shared" si="46"/>
        <v/>
      </c>
    </row>
    <row r="136" spans="1:18" ht="15" customHeight="1">
      <c r="A136" s="71"/>
      <c r="B136" s="69"/>
      <c r="C136" s="304" t="s">
        <v>100</v>
      </c>
      <c r="D136" s="305"/>
      <c r="E136" s="305"/>
      <c r="F136" s="305"/>
      <c r="G136" s="305"/>
      <c r="H136" s="305"/>
      <c r="I136" s="305"/>
      <c r="J136" s="305"/>
      <c r="K136" s="87"/>
      <c r="L136" s="87"/>
      <c r="M136" s="87"/>
      <c r="N136" s="78" t="str">
        <f t="shared" si="47"/>
        <v>-</v>
      </c>
      <c r="P136" s="83" t="str">
        <f t="shared" si="48"/>
        <v>-</v>
      </c>
      <c r="R136" s="83" t="str">
        <f t="shared" si="46"/>
        <v/>
      </c>
    </row>
    <row r="137" spans="1:18" ht="15" customHeight="1">
      <c r="A137" s="71"/>
      <c r="B137" s="69"/>
      <c r="C137" s="304" t="s">
        <v>102</v>
      </c>
      <c r="D137" s="305"/>
      <c r="E137" s="305"/>
      <c r="F137" s="305"/>
      <c r="G137" s="305"/>
      <c r="H137" s="305"/>
      <c r="I137" s="305"/>
      <c r="J137" s="305"/>
      <c r="K137" s="87"/>
      <c r="L137" s="87"/>
      <c r="M137" s="87"/>
      <c r="N137" s="78" t="str">
        <f t="shared" si="47"/>
        <v>-</v>
      </c>
      <c r="P137" s="83" t="str">
        <f t="shared" si="48"/>
        <v>-</v>
      </c>
      <c r="R137" s="83" t="str">
        <f t="shared" si="46"/>
        <v/>
      </c>
    </row>
    <row r="138" spans="1:18" ht="15" customHeight="1">
      <c r="A138" s="71"/>
      <c r="B138" s="69"/>
      <c r="C138" s="304" t="s">
        <v>207</v>
      </c>
      <c r="D138" s="305"/>
      <c r="E138" s="305"/>
      <c r="F138" s="305"/>
      <c r="G138" s="305"/>
      <c r="H138" s="305"/>
      <c r="I138" s="305"/>
      <c r="J138" s="305"/>
      <c r="K138" s="87"/>
      <c r="L138" s="87"/>
      <c r="M138" s="87"/>
      <c r="N138" s="78" t="str">
        <f t="shared" si="47"/>
        <v>-</v>
      </c>
      <c r="P138" s="83" t="str">
        <f t="shared" si="48"/>
        <v>-</v>
      </c>
      <c r="R138" s="83" t="str">
        <f t="shared" si="46"/>
        <v/>
      </c>
    </row>
    <row r="139" spans="1:18" ht="15" customHeight="1">
      <c r="A139" s="71"/>
      <c r="B139" s="69"/>
      <c r="C139" s="304" t="s">
        <v>178</v>
      </c>
      <c r="D139" s="305"/>
      <c r="E139" s="305"/>
      <c r="F139" s="305"/>
      <c r="G139" s="305"/>
      <c r="H139" s="305"/>
      <c r="I139" s="305"/>
      <c r="J139" s="305"/>
      <c r="K139" s="87" t="s">
        <v>380</v>
      </c>
      <c r="L139" s="87" t="s">
        <v>381</v>
      </c>
      <c r="M139" s="87"/>
      <c r="N139" s="78" t="str">
        <f t="shared" si="47"/>
        <v>-</v>
      </c>
      <c r="P139" s="83" t="str">
        <f t="shared" si="48"/>
        <v>-</v>
      </c>
      <c r="R139" s="83" t="str">
        <f t="shared" si="46"/>
        <v>①②</v>
      </c>
    </row>
    <row r="140" spans="1:18" ht="15" customHeight="1">
      <c r="A140" s="71"/>
      <c r="B140" s="69"/>
      <c r="C140" s="304" t="s">
        <v>104</v>
      </c>
      <c r="D140" s="305"/>
      <c r="E140" s="305"/>
      <c r="F140" s="305"/>
      <c r="G140" s="305"/>
      <c r="H140" s="305"/>
      <c r="I140" s="305"/>
      <c r="J140" s="305"/>
      <c r="K140" s="87"/>
      <c r="L140" s="87"/>
      <c r="M140" s="87"/>
      <c r="N140" s="78" t="str">
        <f t="shared" si="47"/>
        <v>-</v>
      </c>
      <c r="P140" s="83" t="str">
        <f t="shared" si="48"/>
        <v>-</v>
      </c>
      <c r="R140" s="83" t="str">
        <f t="shared" si="46"/>
        <v/>
      </c>
    </row>
    <row r="141" spans="1:18" ht="15" customHeight="1">
      <c r="A141" s="71"/>
      <c r="B141" s="69"/>
      <c r="C141" s="304" t="s">
        <v>208</v>
      </c>
      <c r="D141" s="305"/>
      <c r="E141" s="305"/>
      <c r="F141" s="305"/>
      <c r="G141" s="305"/>
      <c r="H141" s="305"/>
      <c r="I141" s="305"/>
      <c r="J141" s="305"/>
      <c r="K141" s="87" t="s">
        <v>381</v>
      </c>
      <c r="L141" s="87"/>
      <c r="M141" s="87" t="s">
        <v>279</v>
      </c>
      <c r="N141" s="78" t="str">
        <f t="shared" si="47"/>
        <v>動脈血液ガス分析関連</v>
      </c>
      <c r="P141" s="83">
        <f t="shared" si="48"/>
        <v>6</v>
      </c>
      <c r="R141" s="83" t="str">
        <f t="shared" si="46"/>
        <v>①他</v>
      </c>
    </row>
    <row r="142" spans="1:18" ht="15" customHeight="1">
      <c r="A142" s="71"/>
      <c r="B142" s="69"/>
      <c r="C142" s="304" t="s">
        <v>209</v>
      </c>
      <c r="D142" s="305"/>
      <c r="E142" s="305"/>
      <c r="F142" s="305"/>
      <c r="G142" s="305"/>
      <c r="H142" s="305"/>
      <c r="I142" s="305"/>
      <c r="J142" s="305"/>
      <c r="K142" s="87" t="s">
        <v>380</v>
      </c>
      <c r="L142" s="87" t="s">
        <v>380</v>
      </c>
      <c r="M142" s="87"/>
      <c r="N142" s="78" t="str">
        <f t="shared" si="47"/>
        <v>動脈血液ガス分析関連</v>
      </c>
      <c r="P142" s="83">
        <f t="shared" si="48"/>
        <v>7</v>
      </c>
      <c r="R142" s="83" t="str">
        <f t="shared" si="46"/>
        <v>①②</v>
      </c>
    </row>
    <row r="143" spans="1:18" ht="15" customHeight="1">
      <c r="A143" s="71"/>
      <c r="B143" s="69"/>
      <c r="C143" s="304" t="s">
        <v>210</v>
      </c>
      <c r="D143" s="305"/>
      <c r="E143" s="305"/>
      <c r="F143" s="305"/>
      <c r="G143" s="305"/>
      <c r="H143" s="305"/>
      <c r="I143" s="305"/>
      <c r="J143" s="305"/>
      <c r="K143" s="87"/>
      <c r="L143" s="87"/>
      <c r="M143" s="87"/>
      <c r="N143" s="78" t="str">
        <f t="shared" si="47"/>
        <v>-</v>
      </c>
      <c r="P143" s="83" t="str">
        <f t="shared" si="48"/>
        <v>-</v>
      </c>
      <c r="R143" s="83" t="str">
        <f t="shared" si="46"/>
        <v/>
      </c>
    </row>
    <row r="144" spans="1:18" ht="15" customHeight="1">
      <c r="A144" s="71"/>
      <c r="B144" s="69"/>
      <c r="C144" s="304" t="s">
        <v>106</v>
      </c>
      <c r="D144" s="305"/>
      <c r="E144" s="305"/>
      <c r="F144" s="305"/>
      <c r="G144" s="305"/>
      <c r="H144" s="305"/>
      <c r="I144" s="305"/>
      <c r="J144" s="305"/>
      <c r="K144" s="87" t="s">
        <v>380</v>
      </c>
      <c r="L144" s="87" t="s">
        <v>381</v>
      </c>
      <c r="M144" s="87"/>
      <c r="N144" s="78" t="str">
        <f t="shared" si="47"/>
        <v>栄養及び水分管理に係る薬剤投与関連</v>
      </c>
      <c r="P144" s="83">
        <f t="shared" si="48"/>
        <v>8</v>
      </c>
      <c r="R144" s="83" t="str">
        <f t="shared" si="46"/>
        <v>①②</v>
      </c>
    </row>
    <row r="145" spans="1:18" ht="15" customHeight="1">
      <c r="A145" s="71"/>
      <c r="B145" s="69"/>
      <c r="C145" s="304" t="s">
        <v>88</v>
      </c>
      <c r="D145" s="305"/>
      <c r="E145" s="305"/>
      <c r="F145" s="305"/>
      <c r="G145" s="305"/>
      <c r="H145" s="305"/>
      <c r="I145" s="305"/>
      <c r="J145" s="305"/>
      <c r="K145" s="87"/>
      <c r="L145" s="87"/>
      <c r="M145" s="87"/>
      <c r="N145" s="78" t="str">
        <f t="shared" si="47"/>
        <v>-</v>
      </c>
      <c r="P145" s="83" t="str">
        <f t="shared" si="48"/>
        <v>-</v>
      </c>
      <c r="R145" s="83" t="str">
        <f t="shared" si="46"/>
        <v/>
      </c>
    </row>
    <row r="146" spans="1:18" ht="15" customHeight="1">
      <c r="A146" s="71"/>
      <c r="B146" s="69"/>
      <c r="C146" s="304" t="s">
        <v>120</v>
      </c>
      <c r="D146" s="305"/>
      <c r="E146" s="305"/>
      <c r="F146" s="305"/>
      <c r="G146" s="305"/>
      <c r="H146" s="305"/>
      <c r="I146" s="305"/>
      <c r="J146" s="305"/>
      <c r="K146" s="87"/>
      <c r="L146" s="87"/>
      <c r="M146" s="87"/>
      <c r="N146" s="78" t="str">
        <f t="shared" si="47"/>
        <v>-</v>
      </c>
      <c r="P146" s="83" t="str">
        <f t="shared" si="48"/>
        <v>-</v>
      </c>
      <c r="R146" s="83" t="str">
        <f t="shared" si="46"/>
        <v/>
      </c>
    </row>
    <row r="147" spans="1:18" ht="15" customHeight="1">
      <c r="A147" s="71"/>
      <c r="B147" s="69"/>
      <c r="C147" s="304" t="s">
        <v>182</v>
      </c>
      <c r="D147" s="305"/>
      <c r="E147" s="305"/>
      <c r="F147" s="305"/>
      <c r="G147" s="305"/>
      <c r="H147" s="305"/>
      <c r="I147" s="305"/>
      <c r="J147" s="305"/>
      <c r="K147" s="87"/>
      <c r="L147" s="87"/>
      <c r="M147" s="87"/>
      <c r="N147" s="78" t="str">
        <f t="shared" si="47"/>
        <v>-</v>
      </c>
      <c r="P147" s="83" t="str">
        <f t="shared" si="48"/>
        <v>-</v>
      </c>
      <c r="R147" s="83" t="str">
        <f t="shared" si="46"/>
        <v/>
      </c>
    </row>
    <row r="148" spans="1:18" ht="15" customHeight="1">
      <c r="A148" s="71"/>
      <c r="B148" s="69"/>
      <c r="C148" s="304" t="s">
        <v>108</v>
      </c>
      <c r="D148" s="305"/>
      <c r="E148" s="305"/>
      <c r="F148" s="305"/>
      <c r="G148" s="305"/>
      <c r="H148" s="305"/>
      <c r="I148" s="305"/>
      <c r="J148" s="305"/>
      <c r="K148" s="87" t="s">
        <v>381</v>
      </c>
      <c r="L148" s="87" t="s">
        <v>381</v>
      </c>
      <c r="M148" s="87"/>
      <c r="N148" s="78" t="str">
        <f t="shared" si="47"/>
        <v>術後疼痛管理関連</v>
      </c>
      <c r="P148" s="83">
        <f t="shared" si="48"/>
        <v>9</v>
      </c>
      <c r="R148" s="83" t="str">
        <f t="shared" si="46"/>
        <v>①②</v>
      </c>
    </row>
    <row r="149" spans="1:18" ht="15" customHeight="1">
      <c r="A149" s="71"/>
      <c r="B149" s="69"/>
      <c r="C149" s="304" t="s">
        <v>110</v>
      </c>
      <c r="D149" s="305"/>
      <c r="E149" s="305"/>
      <c r="F149" s="305"/>
      <c r="G149" s="305"/>
      <c r="H149" s="305"/>
      <c r="I149" s="305"/>
      <c r="J149" s="305"/>
      <c r="K149" s="87" t="s">
        <v>381</v>
      </c>
      <c r="L149" s="87" t="s">
        <v>380</v>
      </c>
      <c r="M149" s="87"/>
      <c r="N149" s="78" t="str">
        <f t="shared" si="47"/>
        <v>循環動態に係る薬剤投与関連</v>
      </c>
      <c r="P149" s="83">
        <f t="shared" si="48"/>
        <v>10</v>
      </c>
      <c r="R149" s="83" t="str">
        <f t="shared" si="46"/>
        <v>①②</v>
      </c>
    </row>
    <row r="150" spans="1:18" ht="15" customHeight="1">
      <c r="A150" s="71"/>
      <c r="B150" s="69"/>
      <c r="C150" s="304" t="s">
        <v>124</v>
      </c>
      <c r="D150" s="305"/>
      <c r="E150" s="305"/>
      <c r="F150" s="305"/>
      <c r="G150" s="305"/>
      <c r="H150" s="305"/>
      <c r="I150" s="305"/>
      <c r="J150" s="305"/>
      <c r="K150" s="87" t="s">
        <v>380</v>
      </c>
      <c r="L150" s="87"/>
      <c r="M150" s="87"/>
      <c r="N150" s="78" t="str">
        <f t="shared" si="47"/>
        <v>循環動態に係る薬剤投与関連</v>
      </c>
      <c r="P150" s="83">
        <f t="shared" si="48"/>
        <v>11</v>
      </c>
      <c r="R150" s="83" t="str">
        <f t="shared" si="46"/>
        <v>①</v>
      </c>
    </row>
    <row r="151" spans="1:18" ht="15" customHeight="1">
      <c r="A151" s="71"/>
      <c r="B151" s="69"/>
      <c r="C151" s="304" t="s">
        <v>125</v>
      </c>
      <c r="D151" s="305"/>
      <c r="E151" s="305"/>
      <c r="F151" s="305"/>
      <c r="G151" s="305"/>
      <c r="H151" s="305"/>
      <c r="I151" s="305"/>
      <c r="J151" s="305"/>
      <c r="K151" s="87"/>
      <c r="L151" s="87" t="s">
        <v>380</v>
      </c>
      <c r="M151" s="87" t="s">
        <v>279</v>
      </c>
      <c r="N151" s="78" t="str">
        <f t="shared" si="47"/>
        <v>循環動態に係る薬剤投与関連</v>
      </c>
      <c r="P151" s="83">
        <f t="shared" si="48"/>
        <v>12</v>
      </c>
      <c r="R151" s="83" t="str">
        <f t="shared" si="46"/>
        <v>②他</v>
      </c>
    </row>
    <row r="152" spans="1:18" ht="15" customHeight="1">
      <c r="A152" s="71"/>
      <c r="B152" s="69"/>
      <c r="C152" s="304" t="s">
        <v>111</v>
      </c>
      <c r="D152" s="305"/>
      <c r="E152" s="305"/>
      <c r="F152" s="305"/>
      <c r="G152" s="305"/>
      <c r="H152" s="305"/>
      <c r="I152" s="305"/>
      <c r="J152" s="305"/>
      <c r="K152" s="87" t="s">
        <v>380</v>
      </c>
      <c r="L152" s="87" t="s">
        <v>381</v>
      </c>
      <c r="M152" s="87" t="s">
        <v>279</v>
      </c>
      <c r="N152" s="78" t="str">
        <f t="shared" si="47"/>
        <v>循環動態に係る薬剤投与関連</v>
      </c>
      <c r="P152" s="83">
        <f t="shared" si="48"/>
        <v>13</v>
      </c>
      <c r="R152" s="83" t="str">
        <f t="shared" si="46"/>
        <v>①②他</v>
      </c>
    </row>
    <row r="153" spans="1:18" ht="15" customHeight="1">
      <c r="A153" s="71"/>
      <c r="B153" s="69"/>
      <c r="C153" s="304" t="s">
        <v>183</v>
      </c>
      <c r="D153" s="305"/>
      <c r="E153" s="305"/>
      <c r="F153" s="305"/>
      <c r="G153" s="305"/>
      <c r="H153" s="305"/>
      <c r="I153" s="305"/>
      <c r="J153" s="305"/>
      <c r="K153" s="87" t="s">
        <v>380</v>
      </c>
      <c r="L153" s="87" t="s">
        <v>380</v>
      </c>
      <c r="M153" s="87" t="s">
        <v>279</v>
      </c>
      <c r="N153" s="78" t="str">
        <f t="shared" si="47"/>
        <v>循環動態に係る薬剤投与関連</v>
      </c>
      <c r="P153" s="83">
        <f t="shared" si="48"/>
        <v>14</v>
      </c>
      <c r="R153" s="83" t="str">
        <f t="shared" si="46"/>
        <v>①②他</v>
      </c>
    </row>
    <row r="154" spans="1:18" ht="15" customHeight="1">
      <c r="A154" s="71"/>
      <c r="B154" s="69"/>
      <c r="C154" s="304" t="s">
        <v>117</v>
      </c>
      <c r="D154" s="305"/>
      <c r="E154" s="305"/>
      <c r="F154" s="305"/>
      <c r="G154" s="305"/>
      <c r="H154" s="305"/>
      <c r="I154" s="305"/>
      <c r="J154" s="305"/>
      <c r="K154" s="87"/>
      <c r="L154" s="87"/>
      <c r="M154" s="87"/>
      <c r="N154" s="78" t="str">
        <f t="shared" si="47"/>
        <v>-</v>
      </c>
      <c r="P154" s="83" t="str">
        <f t="shared" si="48"/>
        <v>-</v>
      </c>
      <c r="R154" s="83" t="str">
        <f t="shared" si="46"/>
        <v/>
      </c>
    </row>
    <row r="155" spans="1:18" ht="15" customHeight="1">
      <c r="A155" s="71"/>
      <c r="B155" s="69"/>
      <c r="C155" s="304" t="s">
        <v>184</v>
      </c>
      <c r="D155" s="305"/>
      <c r="E155" s="305"/>
      <c r="F155" s="305"/>
      <c r="G155" s="305"/>
      <c r="H155" s="305"/>
      <c r="I155" s="305"/>
      <c r="J155" s="305"/>
      <c r="K155" s="87"/>
      <c r="L155" s="87" t="s">
        <v>381</v>
      </c>
      <c r="M155" s="87"/>
      <c r="N155" s="78" t="str">
        <f t="shared" si="47"/>
        <v>-</v>
      </c>
      <c r="P155" s="83" t="str">
        <f t="shared" si="48"/>
        <v>-</v>
      </c>
      <c r="R155" s="83" t="str">
        <f t="shared" si="46"/>
        <v>②</v>
      </c>
    </row>
    <row r="156" spans="1:18" ht="15" customHeight="1">
      <c r="A156" s="71"/>
      <c r="B156" s="69"/>
      <c r="C156" s="304" t="s">
        <v>185</v>
      </c>
      <c r="D156" s="305"/>
      <c r="E156" s="305"/>
      <c r="F156" s="305"/>
      <c r="G156" s="305"/>
      <c r="H156" s="305"/>
      <c r="I156" s="305"/>
      <c r="J156" s="305"/>
      <c r="K156" s="87" t="s">
        <v>381</v>
      </c>
      <c r="L156" s="87"/>
      <c r="M156" s="87"/>
      <c r="N156" s="78" t="str">
        <f t="shared" si="47"/>
        <v>-</v>
      </c>
      <c r="P156" s="83" t="str">
        <f t="shared" si="48"/>
        <v>-</v>
      </c>
      <c r="R156" s="83" t="str">
        <f t="shared" si="46"/>
        <v>①</v>
      </c>
    </row>
    <row r="157" spans="1:18" ht="15" customHeight="1">
      <c r="A157" s="71"/>
      <c r="B157" s="69"/>
      <c r="C157" s="304" t="s">
        <v>203</v>
      </c>
      <c r="D157" s="305"/>
      <c r="E157" s="305"/>
      <c r="F157" s="305"/>
      <c r="G157" s="305"/>
      <c r="H157" s="305"/>
      <c r="I157" s="305"/>
      <c r="J157" s="305"/>
      <c r="K157" s="87"/>
      <c r="L157" s="87"/>
      <c r="M157" s="87"/>
      <c r="N157" s="78" t="str">
        <f t="shared" si="47"/>
        <v>-</v>
      </c>
      <c r="P157" s="83" t="str">
        <f t="shared" si="48"/>
        <v>-</v>
      </c>
      <c r="R157" s="83" t="str">
        <f t="shared" si="46"/>
        <v/>
      </c>
    </row>
    <row r="158" spans="1:18" ht="15" customHeight="1">
      <c r="A158" s="71"/>
      <c r="B158" s="69"/>
    </row>
    <row r="159" spans="1:18" ht="15" customHeight="1">
      <c r="C159" s="78" t="s">
        <v>493</v>
      </c>
    </row>
    <row r="160" spans="1:18" ht="15" customHeight="1">
      <c r="A160" s="302" t="s">
        <v>522</v>
      </c>
      <c r="B160" s="303" t="s">
        <v>499</v>
      </c>
      <c r="C160" s="332"/>
      <c r="D160" s="333"/>
      <c r="E160" s="333"/>
      <c r="F160" s="333"/>
      <c r="G160" s="333"/>
      <c r="H160" s="333"/>
      <c r="I160" s="333"/>
      <c r="J160" s="333"/>
      <c r="K160" s="333"/>
      <c r="L160" s="333"/>
      <c r="M160" s="334"/>
    </row>
    <row r="161" spans="1:13" ht="15" customHeight="1">
      <c r="A161" s="302"/>
      <c r="B161" s="303"/>
      <c r="C161" s="335"/>
      <c r="D161" s="336"/>
      <c r="E161" s="336"/>
      <c r="F161" s="336"/>
      <c r="G161" s="336"/>
      <c r="H161" s="336"/>
      <c r="I161" s="336"/>
      <c r="J161" s="336"/>
      <c r="K161" s="336"/>
      <c r="L161" s="336"/>
      <c r="M161" s="337"/>
    </row>
    <row r="162" spans="1:13" ht="15" customHeight="1">
      <c r="A162" s="302"/>
      <c r="B162" s="297"/>
      <c r="C162" s="335"/>
      <c r="D162" s="336"/>
      <c r="E162" s="336"/>
      <c r="F162" s="336"/>
      <c r="G162" s="336"/>
      <c r="H162" s="336"/>
      <c r="I162" s="336"/>
      <c r="J162" s="336"/>
      <c r="K162" s="336"/>
      <c r="L162" s="336"/>
      <c r="M162" s="337"/>
    </row>
    <row r="163" spans="1:13" ht="15" customHeight="1">
      <c r="A163" s="302"/>
      <c r="B163" s="297"/>
      <c r="C163" s="335"/>
      <c r="D163" s="336"/>
      <c r="E163" s="336"/>
      <c r="F163" s="336"/>
      <c r="G163" s="336"/>
      <c r="H163" s="336"/>
      <c r="I163" s="336"/>
      <c r="J163" s="336"/>
      <c r="K163" s="336"/>
      <c r="L163" s="336"/>
      <c r="M163" s="337"/>
    </row>
    <row r="164" spans="1:13" ht="15" customHeight="1">
      <c r="A164" s="302"/>
      <c r="B164" s="297"/>
      <c r="C164" s="335"/>
      <c r="D164" s="336"/>
      <c r="E164" s="336"/>
      <c r="F164" s="336"/>
      <c r="G164" s="336"/>
      <c r="H164" s="336"/>
      <c r="I164" s="336"/>
      <c r="J164" s="336"/>
      <c r="K164" s="336"/>
      <c r="L164" s="336"/>
      <c r="M164" s="337"/>
    </row>
    <row r="165" spans="1:13" ht="15" customHeight="1">
      <c r="A165" s="302"/>
      <c r="B165" s="297"/>
      <c r="C165" s="335"/>
      <c r="D165" s="336"/>
      <c r="E165" s="336"/>
      <c r="F165" s="336"/>
      <c r="G165" s="336"/>
      <c r="H165" s="336"/>
      <c r="I165" s="336"/>
      <c r="J165" s="336"/>
      <c r="K165" s="336"/>
      <c r="L165" s="336"/>
      <c r="M165" s="337"/>
    </row>
    <row r="166" spans="1:13" ht="15" customHeight="1">
      <c r="A166" s="302"/>
      <c r="B166" s="297"/>
      <c r="C166" s="335"/>
      <c r="D166" s="336"/>
      <c r="E166" s="336"/>
      <c r="F166" s="336"/>
      <c r="G166" s="336"/>
      <c r="H166" s="336"/>
      <c r="I166" s="336"/>
      <c r="J166" s="336"/>
      <c r="K166" s="336"/>
      <c r="L166" s="336"/>
      <c r="M166" s="337"/>
    </row>
    <row r="167" spans="1:13" ht="15" customHeight="1">
      <c r="A167" s="302"/>
      <c r="B167" s="297"/>
      <c r="C167" s="338"/>
      <c r="D167" s="339"/>
      <c r="E167" s="339"/>
      <c r="F167" s="339"/>
      <c r="G167" s="339"/>
      <c r="H167" s="339"/>
      <c r="I167" s="339"/>
      <c r="J167" s="339"/>
      <c r="K167" s="339"/>
      <c r="L167" s="339"/>
      <c r="M167" s="340"/>
    </row>
  </sheetData>
  <sheetProtection algorithmName="SHA-512" hashValue="BksLskvuLXlBZfdrnSVfa+xKYGu6MiE712L5WKEqGsqNBjzNQmVfRzfBARBZAEQ5b2jL2UG0zl9gHj3XJXBzRA==" saltValue="sceI182hQezDNsj3aNNU8Q==" spinCount="100000" sheet="1" objects="1" scenarios="1"/>
  <mergeCells count="170">
    <mergeCell ref="A109:A111"/>
    <mergeCell ref="A58:A60"/>
    <mergeCell ref="B58:B60"/>
    <mergeCell ref="A100:A101"/>
    <mergeCell ref="F32:F33"/>
    <mergeCell ref="E32:E33"/>
    <mergeCell ref="A11:A16"/>
    <mergeCell ref="B11:B16"/>
    <mergeCell ref="B21:B27"/>
    <mergeCell ref="A21:A27"/>
    <mergeCell ref="A31:A33"/>
    <mergeCell ref="B31:B33"/>
    <mergeCell ref="A106:A108"/>
    <mergeCell ref="B106:B108"/>
    <mergeCell ref="A104:A105"/>
    <mergeCell ref="A34:A36"/>
    <mergeCell ref="E11:G11"/>
    <mergeCell ref="E21:G21"/>
    <mergeCell ref="E16:G16"/>
    <mergeCell ref="E15:G15"/>
    <mergeCell ref="D19:D20"/>
    <mergeCell ref="C19:C20"/>
    <mergeCell ref="E12:G12"/>
    <mergeCell ref="E19:G20"/>
    <mergeCell ref="C160:M167"/>
    <mergeCell ref="A120:A121"/>
    <mergeCell ref="A124:A125"/>
    <mergeCell ref="A126:A127"/>
    <mergeCell ref="A114:A115"/>
    <mergeCell ref="B114:B115"/>
    <mergeCell ref="A116:A118"/>
    <mergeCell ref="C120:J120"/>
    <mergeCell ref="C127:J127"/>
    <mergeCell ref="C133:J133"/>
    <mergeCell ref="C134:J134"/>
    <mergeCell ref="C130:J130"/>
    <mergeCell ref="C131:J131"/>
    <mergeCell ref="C132:J132"/>
    <mergeCell ref="C128:J128"/>
    <mergeCell ref="C129:J129"/>
    <mergeCell ref="C125:J125"/>
    <mergeCell ref="C126:J126"/>
    <mergeCell ref="C141:J141"/>
    <mergeCell ref="C149:J149"/>
    <mergeCell ref="C139:J139"/>
    <mergeCell ref="C152:J152"/>
    <mergeCell ref="C153:J153"/>
    <mergeCell ref="C154:J154"/>
    <mergeCell ref="H50:M50"/>
    <mergeCell ref="H41:M41"/>
    <mergeCell ref="H42:M42"/>
    <mergeCell ref="H43:M43"/>
    <mergeCell ref="H44:M44"/>
    <mergeCell ref="C140:J140"/>
    <mergeCell ref="C144:J144"/>
    <mergeCell ref="C142:J142"/>
    <mergeCell ref="C143:J143"/>
    <mergeCell ref="H52:M52"/>
    <mergeCell ref="F102:L102"/>
    <mergeCell ref="H71:M71"/>
    <mergeCell ref="H72:M72"/>
    <mergeCell ref="H73:M73"/>
    <mergeCell ref="H74:M74"/>
    <mergeCell ref="C114:J119"/>
    <mergeCell ref="M114:M119"/>
    <mergeCell ref="C121:J121"/>
    <mergeCell ref="C122:J122"/>
    <mergeCell ref="K115:K119"/>
    <mergeCell ref="L115:L119"/>
    <mergeCell ref="C156:J156"/>
    <mergeCell ref="C155:J155"/>
    <mergeCell ref="C145:J145"/>
    <mergeCell ref="C146:J146"/>
    <mergeCell ref="C147:J147"/>
    <mergeCell ref="C148:J148"/>
    <mergeCell ref="C123:J123"/>
    <mergeCell ref="C124:J124"/>
    <mergeCell ref="C135:J135"/>
    <mergeCell ref="C136:J136"/>
    <mergeCell ref="C137:J137"/>
    <mergeCell ref="C138:J138"/>
    <mergeCell ref="C150:J150"/>
    <mergeCell ref="C151:J151"/>
    <mergeCell ref="H31:M33"/>
    <mergeCell ref="E31:G31"/>
    <mergeCell ref="H46:M46"/>
    <mergeCell ref="H47:M47"/>
    <mergeCell ref="H48:M48"/>
    <mergeCell ref="H49:M49"/>
    <mergeCell ref="H34:M34"/>
    <mergeCell ref="H36:M36"/>
    <mergeCell ref="H37:M37"/>
    <mergeCell ref="H45:M45"/>
    <mergeCell ref="G32:G33"/>
    <mergeCell ref="H35:M35"/>
    <mergeCell ref="H38:M38"/>
    <mergeCell ref="H39:M39"/>
    <mergeCell ref="H40:M40"/>
    <mergeCell ref="E14:G14"/>
    <mergeCell ref="E26:G26"/>
    <mergeCell ref="E25:G25"/>
    <mergeCell ref="E24:G24"/>
    <mergeCell ref="E23:G23"/>
    <mergeCell ref="E22:G22"/>
    <mergeCell ref="C11:C16"/>
    <mergeCell ref="H96:M96"/>
    <mergeCell ref="E9:G10"/>
    <mergeCell ref="D9:D10"/>
    <mergeCell ref="C9:C10"/>
    <mergeCell ref="H54:M54"/>
    <mergeCell ref="H75:M75"/>
    <mergeCell ref="H76:M76"/>
    <mergeCell ref="H77:M77"/>
    <mergeCell ref="H78:M78"/>
    <mergeCell ref="H79:M79"/>
    <mergeCell ref="H80:M80"/>
    <mergeCell ref="H81:M81"/>
    <mergeCell ref="H82:M82"/>
    <mergeCell ref="H83:M83"/>
    <mergeCell ref="H84:M84"/>
    <mergeCell ref="H85:M85"/>
    <mergeCell ref="H86:M86"/>
    <mergeCell ref="D11:D16"/>
    <mergeCell ref="H51:M51"/>
    <mergeCell ref="H53:M53"/>
    <mergeCell ref="E13:G13"/>
    <mergeCell ref="H94:M94"/>
    <mergeCell ref="H95:M95"/>
    <mergeCell ref="C157:J157"/>
    <mergeCell ref="C5:M5"/>
    <mergeCell ref="L4:M4"/>
    <mergeCell ref="F103:L103"/>
    <mergeCell ref="E27:G27"/>
    <mergeCell ref="C31:D31"/>
    <mergeCell ref="C32:C33"/>
    <mergeCell ref="D32:D33"/>
    <mergeCell ref="H61:M61"/>
    <mergeCell ref="H62:M62"/>
    <mergeCell ref="H63:M63"/>
    <mergeCell ref="H64:M64"/>
    <mergeCell ref="H65:M65"/>
    <mergeCell ref="H66:M66"/>
    <mergeCell ref="H67:M67"/>
    <mergeCell ref="H68:M68"/>
    <mergeCell ref="H69:M69"/>
    <mergeCell ref="H70:M70"/>
    <mergeCell ref="A37:A39"/>
    <mergeCell ref="A61:A63"/>
    <mergeCell ref="A64:A66"/>
    <mergeCell ref="A40:A42"/>
    <mergeCell ref="A67:A69"/>
    <mergeCell ref="A160:A167"/>
    <mergeCell ref="B160:B167"/>
    <mergeCell ref="H97:M97"/>
    <mergeCell ref="H98:M98"/>
    <mergeCell ref="C58:D58"/>
    <mergeCell ref="E58:G58"/>
    <mergeCell ref="H58:M60"/>
    <mergeCell ref="C59:C60"/>
    <mergeCell ref="D59:D60"/>
    <mergeCell ref="E59:E60"/>
    <mergeCell ref="F59:F60"/>
    <mergeCell ref="G59:G60"/>
    <mergeCell ref="H87:M87"/>
    <mergeCell ref="H88:M88"/>
    <mergeCell ref="H89:M89"/>
    <mergeCell ref="H90:M90"/>
    <mergeCell ref="H91:M91"/>
    <mergeCell ref="H92:M92"/>
    <mergeCell ref="H93:M93"/>
  </mergeCells>
  <phoneticPr fontId="1"/>
  <conditionalFormatting sqref="C34:C54 C61:C98">
    <cfRule type="expression" dxfId="16" priority="3">
      <formula>AND($X34&lt;&gt;0,$C34="")</formula>
    </cfRule>
  </conditionalFormatting>
  <conditionalFormatting sqref="C34:C54 E34:E54 C61:F98">
    <cfRule type="expression" dxfId="15" priority="1">
      <formula>_xlfn.ISFORMULA(C34)=FALSE</formula>
    </cfRule>
  </conditionalFormatting>
  <conditionalFormatting sqref="C101">
    <cfRule type="expression" dxfId="14" priority="16">
      <formula>AND($C$110="☑",$C$101="□")</formula>
    </cfRule>
  </conditionalFormatting>
  <conditionalFormatting sqref="C101:C103">
    <cfRule type="expression" dxfId="13" priority="12">
      <formula>AND($C$101="□",$C$102="□",$C$103="□")</formula>
    </cfRule>
  </conditionalFormatting>
  <conditionalFormatting sqref="C109:C110">
    <cfRule type="expression" dxfId="12" priority="8">
      <formula>COUNTIF($C$109:$C$110,"☑")&lt;&gt;1</formula>
    </cfRule>
  </conditionalFormatting>
  <conditionalFormatting sqref="C110">
    <cfRule type="expression" dxfId="11" priority="10">
      <formula>AND($C$110="☑",$C$101="□")</formula>
    </cfRule>
  </conditionalFormatting>
  <conditionalFormatting sqref="D11:D16">
    <cfRule type="expression" dxfId="10" priority="17">
      <formula>AND($C$11="",$D$11="")</formula>
    </cfRule>
  </conditionalFormatting>
  <conditionalFormatting sqref="D21:D27">
    <cfRule type="expression" dxfId="9" priority="25">
      <formula>COUNTIF($D$21:$D$27,"?*")&lt;&gt;1</formula>
    </cfRule>
  </conditionalFormatting>
  <conditionalFormatting sqref="E34:E54">
    <cfRule type="expression" dxfId="8" priority="2">
      <formula>AND($AF34&lt;&gt;0,$E34="")</formula>
    </cfRule>
  </conditionalFormatting>
  <conditionalFormatting sqref="F61:G98 F34:G54">
    <cfRule type="expression" dxfId="7" priority="534">
      <formula>AND($F34&lt;&gt;"",$G34&lt;&gt;"")</formula>
    </cfRule>
  </conditionalFormatting>
  <conditionalFormatting sqref="F102:L103">
    <cfRule type="expression" dxfId="6" priority="13">
      <formula>AND($C102="☑",$F102="")</formula>
    </cfRule>
  </conditionalFormatting>
  <conditionalFormatting sqref="G61:G98 G34:G54">
    <cfRule type="expression" dxfId="5" priority="568">
      <formula>AND($C34="",$G34&lt;&gt;"")</formula>
    </cfRule>
  </conditionalFormatting>
  <conditionalFormatting sqref="G61:G98">
    <cfRule type="expression" dxfId="4" priority="9">
      <formula>AND($T61="-",$U61="○")</formula>
    </cfRule>
  </conditionalFormatting>
  <conditionalFormatting sqref="K120:M157">
    <cfRule type="expression" dxfId="3" priority="566">
      <formula>AND($P120&lt;&gt;"-",COUNTIF($K120:$M120,"?*")=0)</formula>
    </cfRule>
    <cfRule type="expression" dxfId="2" priority="567">
      <formula>AND($P120="-",K120&lt;&gt;"")</formula>
    </cfRule>
  </conditionalFormatting>
  <conditionalFormatting sqref="M120:M157">
    <cfRule type="expression" dxfId="1" priority="18">
      <formula>AND(COUNTIF($K120:$L120,"*△*")=1,COUNTIF($K120:$L120,"*○*")=0,$M120="")</formula>
    </cfRule>
  </conditionalFormatting>
  <dataValidations count="7">
    <dataValidation type="list" allowBlank="1" showErrorMessage="1" sqref="AO38 AR38 AP46 AM42 AP42 AM46 AE42 AE46" xr:uid="{E89F47A2-04D7-4CC9-80B7-2ECC2D2E2DEB}">
      <formula1>"☑,□"</formula1>
    </dataValidation>
    <dataValidation type="list" allowBlank="1" showInputMessage="1" showErrorMessage="1" sqref="C21:C26" xr:uid="{0844F001-23ED-4A97-A18A-6119DCFC88D2}">
      <formula1>"済"</formula1>
    </dataValidation>
    <dataValidation type="list" allowBlank="1" showInputMessage="1" showErrorMessage="1" sqref="D11:D16 D21:D27 M120:M157" xr:uid="{624BEE69-9A6D-451F-A170-EC8063667E74}">
      <formula1>"○"</formula1>
    </dataValidation>
    <dataValidation type="list" allowBlank="1" showInputMessage="1" showErrorMessage="1" sqref="K120:L157" xr:uid="{9D237C7D-2A7D-4B4D-B3E0-0D7E9E239C93}">
      <formula1>"○５症例以上,△５症例未満"</formula1>
    </dataValidation>
    <dataValidation type="list" allowBlank="1" showInputMessage="1" sqref="C61:D98 C11:C16 C34:D54" xr:uid="{AC71F654-6A9B-4631-9FCF-2399ADD8F8F0}">
      <formula1>"済"</formula1>
    </dataValidation>
    <dataValidation type="list" allowBlank="1" showInputMessage="1" sqref="E61:G98 E34:G54" xr:uid="{A957E634-BD77-439A-9105-3A4A2E8D262D}">
      <formula1>"○"</formula1>
    </dataValidation>
    <dataValidation type="list" allowBlank="1" showErrorMessage="1" sqref="C101:C104 C109:C110" xr:uid="{0C5E9FF1-E05E-432A-B097-719B0B205D01}">
      <formula1>"□,☑"</formula1>
    </dataValidation>
  </dataValidations>
  <printOptions horizontalCentered="1"/>
  <pageMargins left="0.31496062992125984" right="0.31496062992125984" top="0.39370078740157483" bottom="0.15748031496062992" header="0.31496062992125984" footer="0.31496062992125984"/>
  <pageSetup paperSize="9" fitToHeight="0" orientation="portrait" blackAndWhite="1" horizontalDpi="4294967293" verticalDpi="0" r:id="rId1"/>
  <drawing r:id="rId2"/>
  <extLst>
    <ext xmlns:x14="http://schemas.microsoft.com/office/spreadsheetml/2009/9/main" uri="{CCE6A557-97BC-4b89-ADB6-D9C93CAAB3DF}">
      <x14:dataValidations xmlns:xm="http://schemas.microsoft.com/office/excel/2006/main" count="1">
        <x14:dataValidation type="list" allowBlank="1" xr:uid="{A4420C24-3398-4BE7-9955-9B70A1A03B7D}">
          <x14:formula1>
            <xm:f>様式2!$F$18</xm:f>
          </x14:formula1>
          <xm:sqref>F102:L103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C1DC0-F441-49D9-8A7A-1F13DF5B0995}">
  <sheetPr codeName="Sheet12">
    <tabColor rgb="FFFFFF00"/>
  </sheetPr>
  <dimension ref="A1:AA26"/>
  <sheetViews>
    <sheetView showGridLines="0" view="pageBreakPreview" zoomScaleNormal="100" zoomScaleSheetLayoutView="100" workbookViewId="0">
      <selection activeCell="C2" sqref="C2:Z2"/>
    </sheetView>
  </sheetViews>
  <sheetFormatPr defaultColWidth="3.25" defaultRowHeight="24" customHeight="1"/>
  <cols>
    <col min="1" max="1" width="22" style="70" customWidth="1"/>
    <col min="2" max="2" width="3" style="68" bestFit="1" customWidth="1"/>
    <col min="3" max="26" width="3.25" style="23"/>
    <col min="27" max="27" width="5.5" style="23" bestFit="1" customWidth="1"/>
    <col min="28" max="16384" width="3.25" style="23"/>
  </cols>
  <sheetData>
    <row r="1" spans="1:27" ht="24" customHeight="1">
      <c r="A1" s="277" t="s">
        <v>450</v>
      </c>
      <c r="B1" s="277" t="s">
        <v>407</v>
      </c>
    </row>
    <row r="2" spans="1:27" ht="24" customHeight="1">
      <c r="A2" s="277"/>
      <c r="B2" s="277"/>
      <c r="C2" s="347" t="s">
        <v>331</v>
      </c>
      <c r="D2" s="347"/>
      <c r="E2" s="347"/>
      <c r="F2" s="347"/>
      <c r="G2" s="347"/>
      <c r="H2" s="347"/>
      <c r="I2" s="347"/>
      <c r="J2" s="347"/>
      <c r="K2" s="347"/>
      <c r="L2" s="347"/>
      <c r="M2" s="347"/>
      <c r="N2" s="347"/>
      <c r="O2" s="347"/>
      <c r="P2" s="347"/>
      <c r="Q2" s="347"/>
      <c r="R2" s="347"/>
      <c r="S2" s="347"/>
      <c r="T2" s="347"/>
      <c r="U2" s="347"/>
      <c r="V2" s="347"/>
      <c r="W2" s="347"/>
      <c r="X2" s="347"/>
      <c r="Y2" s="347"/>
      <c r="Z2" s="347"/>
    </row>
    <row r="3" spans="1:27" ht="24" customHeight="1">
      <c r="A3" s="71"/>
      <c r="B3" s="69"/>
    </row>
    <row r="4" spans="1:27" ht="24" customHeight="1">
      <c r="A4" s="69"/>
      <c r="B4" s="69"/>
      <c r="T4" s="348">
        <f>様式1!S14</f>
        <v>2023</v>
      </c>
      <c r="U4" s="348"/>
      <c r="V4" s="24" t="s">
        <v>4</v>
      </c>
      <c r="W4" s="24">
        <f>様式1!V14</f>
        <v>10</v>
      </c>
      <c r="X4" s="24" t="s">
        <v>204</v>
      </c>
      <c r="Y4" s="24">
        <f>様式1!X14</f>
        <v>9</v>
      </c>
      <c r="Z4" s="24" t="s">
        <v>2</v>
      </c>
    </row>
    <row r="5" spans="1:27" ht="24" customHeight="1">
      <c r="A5" s="71"/>
      <c r="B5" s="69"/>
      <c r="C5" s="349" t="str">
        <f>SUBSTITUTE(様式1!C7,"様","")</f>
        <v>公益社団法人有隣厚生会富士病院　　</v>
      </c>
      <c r="D5" s="349"/>
      <c r="E5" s="349"/>
      <c r="F5" s="349"/>
      <c r="G5" s="349"/>
      <c r="H5" s="349"/>
      <c r="I5" s="349"/>
      <c r="J5" s="349"/>
      <c r="K5" s="349"/>
      <c r="L5" s="349"/>
      <c r="M5" s="349"/>
      <c r="N5" s="349"/>
      <c r="O5" s="349"/>
      <c r="P5" s="349"/>
      <c r="Q5" s="349"/>
      <c r="R5" s="349"/>
      <c r="S5" s="349"/>
      <c r="T5" s="349"/>
      <c r="U5" s="349"/>
      <c r="V5" s="349"/>
      <c r="W5" s="349"/>
      <c r="X5" s="349"/>
      <c r="Y5" s="349"/>
      <c r="Z5" s="349"/>
    </row>
    <row r="6" spans="1:27" ht="24" customHeight="1">
      <c r="A6" s="71"/>
      <c r="B6" s="69"/>
      <c r="C6" s="350" t="s">
        <v>401</v>
      </c>
      <c r="D6" s="350"/>
      <c r="E6" s="350"/>
      <c r="F6" s="350"/>
      <c r="G6" s="350"/>
      <c r="H6" s="350"/>
      <c r="I6" s="350"/>
      <c r="J6" s="350"/>
      <c r="K6" s="350"/>
      <c r="L6" s="350"/>
      <c r="M6" s="350"/>
      <c r="N6" s="350"/>
      <c r="O6" s="350"/>
      <c r="P6" s="350"/>
      <c r="Q6" s="350"/>
      <c r="R6" s="350"/>
      <c r="S6" s="350"/>
      <c r="T6" s="350"/>
      <c r="U6" s="350"/>
      <c r="V6" s="350"/>
      <c r="W6" s="350"/>
      <c r="X6" s="350"/>
      <c r="Y6" s="350"/>
      <c r="Z6" s="350"/>
    </row>
    <row r="7" spans="1:27" ht="24" customHeight="1">
      <c r="A7" s="71"/>
      <c r="B7" s="69"/>
      <c r="Q7" s="351" t="s">
        <v>406</v>
      </c>
      <c r="R7" s="351"/>
      <c r="S7" s="351"/>
      <c r="T7" s="351"/>
      <c r="U7" s="352" t="str">
        <f>様式1!Q20&amp;"　"&amp;様式1!W20</f>
        <v>鈴木　佐藤子</v>
      </c>
      <c r="V7" s="352"/>
      <c r="W7" s="352"/>
      <c r="X7" s="352"/>
      <c r="Y7" s="352"/>
      <c r="Z7" s="352"/>
    </row>
    <row r="8" spans="1:27" ht="24" customHeight="1">
      <c r="A8" s="71"/>
      <c r="B8" s="69"/>
    </row>
    <row r="9" spans="1:27" ht="24" customHeight="1">
      <c r="A9" s="71" t="s">
        <v>449</v>
      </c>
      <c r="B9" s="69" t="s">
        <v>407</v>
      </c>
      <c r="C9" s="353" t="s">
        <v>332</v>
      </c>
      <c r="D9" s="353"/>
      <c r="E9" s="353"/>
      <c r="F9" s="353"/>
      <c r="G9" s="353"/>
      <c r="H9" s="353"/>
      <c r="I9" s="353"/>
      <c r="J9" s="353"/>
      <c r="K9" s="353"/>
      <c r="L9" s="353"/>
      <c r="M9" s="353"/>
      <c r="N9" s="353"/>
      <c r="O9" s="353"/>
      <c r="P9" s="353"/>
      <c r="Q9" s="353"/>
      <c r="R9" s="353"/>
      <c r="S9" s="353"/>
      <c r="T9" s="353"/>
      <c r="U9" s="353"/>
      <c r="V9" s="353"/>
      <c r="W9" s="353"/>
      <c r="X9" s="353"/>
      <c r="Y9" s="353"/>
      <c r="Z9" s="353"/>
    </row>
    <row r="10" spans="1:27" ht="24" customHeight="1">
      <c r="A10" s="71"/>
      <c r="B10" s="69"/>
      <c r="C10" s="353" t="s">
        <v>333</v>
      </c>
      <c r="D10" s="353"/>
      <c r="E10" s="353"/>
      <c r="F10" s="353"/>
      <c r="G10" s="353"/>
      <c r="H10" s="353"/>
      <c r="I10" s="353"/>
      <c r="J10" s="353"/>
      <c r="K10" s="353"/>
      <c r="L10" s="353"/>
      <c r="M10" s="353"/>
      <c r="N10" s="353"/>
      <c r="O10" s="353"/>
      <c r="P10" s="353"/>
      <c r="Q10" s="353"/>
      <c r="R10" s="353"/>
      <c r="S10" s="353"/>
      <c r="T10" s="353"/>
      <c r="U10" s="353"/>
      <c r="V10" s="353"/>
      <c r="W10" s="353"/>
      <c r="X10" s="353"/>
      <c r="Y10" s="353"/>
      <c r="Z10" s="353"/>
    </row>
    <row r="11" spans="1:27" ht="24" customHeight="1">
      <c r="A11" s="71"/>
      <c r="B11" s="69"/>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7" ht="24" customHeight="1">
      <c r="A12" s="71"/>
      <c r="B12" s="69"/>
      <c r="C12" s="348" t="s">
        <v>334</v>
      </c>
      <c r="D12" s="348"/>
      <c r="E12" s="348"/>
      <c r="F12" s="348"/>
      <c r="G12" s="348"/>
      <c r="H12" s="348"/>
      <c r="I12" s="348"/>
      <c r="J12" s="348"/>
      <c r="K12" s="348"/>
      <c r="L12" s="348"/>
      <c r="M12" s="348"/>
      <c r="N12" s="348"/>
      <c r="O12" s="348"/>
      <c r="P12" s="348"/>
      <c r="Q12" s="348"/>
      <c r="R12" s="348"/>
      <c r="S12" s="348"/>
      <c r="T12" s="348"/>
      <c r="U12" s="348"/>
      <c r="V12" s="348"/>
      <c r="W12" s="348"/>
      <c r="X12" s="348"/>
      <c r="Y12" s="348"/>
      <c r="Z12" s="348"/>
    </row>
    <row r="13" spans="1:27" ht="24" customHeight="1">
      <c r="A13" s="71"/>
      <c r="B13" s="69"/>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7" ht="24" customHeight="1">
      <c r="A14" s="276" t="s">
        <v>451</v>
      </c>
      <c r="B14" s="69"/>
      <c r="C14" s="352" t="s">
        <v>335</v>
      </c>
      <c r="D14" s="352"/>
      <c r="E14" s="352"/>
      <c r="F14" s="352"/>
      <c r="G14" s="352"/>
      <c r="H14" s="352"/>
      <c r="I14" s="352"/>
      <c r="J14" s="352"/>
      <c r="K14" s="352"/>
      <c r="L14" s="352"/>
      <c r="M14" s="352"/>
      <c r="N14" s="352"/>
      <c r="O14" s="352"/>
      <c r="P14" s="352"/>
      <c r="Q14" s="352"/>
      <c r="R14" s="352"/>
      <c r="S14" s="352"/>
      <c r="T14" s="352"/>
      <c r="U14" s="352"/>
      <c r="V14" s="352"/>
      <c r="W14" s="352"/>
      <c r="X14" s="352"/>
      <c r="Y14" s="352"/>
      <c r="Z14" s="352"/>
    </row>
    <row r="15" spans="1:27" ht="24" customHeight="1">
      <c r="A15" s="341"/>
      <c r="B15" s="69" t="s">
        <v>407</v>
      </c>
      <c r="C15" s="354" t="s">
        <v>336</v>
      </c>
      <c r="D15" s="354"/>
      <c r="E15" s="354"/>
      <c r="F15" s="354"/>
      <c r="G15" s="354"/>
      <c r="H15" s="354"/>
      <c r="I15" s="354"/>
      <c r="J15" s="354"/>
      <c r="K15" s="354"/>
      <c r="L15" s="354" t="s">
        <v>337</v>
      </c>
      <c r="M15" s="354"/>
      <c r="N15" s="354"/>
      <c r="O15" s="354"/>
      <c r="P15" s="354"/>
      <c r="Q15" s="354"/>
      <c r="R15" s="354"/>
      <c r="S15" s="354"/>
      <c r="T15" s="354"/>
      <c r="U15" s="354" t="s">
        <v>338</v>
      </c>
      <c r="V15" s="354"/>
      <c r="W15" s="354"/>
      <c r="X15" s="354"/>
      <c r="Y15" s="354"/>
      <c r="Z15" s="354"/>
    </row>
    <row r="16" spans="1:27" ht="40.5" customHeight="1">
      <c r="C16" s="355" t="str">
        <f>IF(AND(様式3!$C$11="済",様式3!$D$11=""),"共通科目","")</f>
        <v>共通科目</v>
      </c>
      <c r="D16" s="356"/>
      <c r="E16" s="356"/>
      <c r="F16" s="356"/>
      <c r="G16" s="356"/>
      <c r="H16" s="356"/>
      <c r="I16" s="356"/>
      <c r="J16" s="356"/>
      <c r="K16" s="357"/>
      <c r="L16" s="355" t="str">
        <f>IF($C$16&lt;&gt;"",様式2!V36,"")</f>
        <v>公益社団法人日本看護協会</v>
      </c>
      <c r="M16" s="356"/>
      <c r="N16" s="356"/>
      <c r="O16" s="356"/>
      <c r="P16" s="356"/>
      <c r="Q16" s="356"/>
      <c r="R16" s="356"/>
      <c r="S16" s="356"/>
      <c r="T16" s="357"/>
      <c r="U16" s="358">
        <f>IF($C$16&lt;&gt;"",様式2!AB36,"")</f>
        <v>42094</v>
      </c>
      <c r="V16" s="359"/>
      <c r="W16" s="359"/>
      <c r="X16" s="359"/>
      <c r="Y16" s="359"/>
      <c r="Z16" s="360"/>
      <c r="AA16" s="23" t="str">
        <f>IFERROR(INDEX(様式3!$N$61:$N$98,MATCH($C16,様式3!$H$61:$H$98,0),1),"-")</f>
        <v>-</v>
      </c>
    </row>
    <row r="17" spans="1:27" ht="40.5" customHeight="1">
      <c r="A17" s="71"/>
      <c r="B17" s="69"/>
      <c r="C17" s="355" t="s">
        <v>88</v>
      </c>
      <c r="D17" s="356"/>
      <c r="E17" s="356"/>
      <c r="F17" s="356"/>
      <c r="G17" s="356"/>
      <c r="H17" s="356"/>
      <c r="I17" s="356"/>
      <c r="J17" s="356"/>
      <c r="K17" s="357"/>
      <c r="L17" s="355" t="s">
        <v>476</v>
      </c>
      <c r="M17" s="356"/>
      <c r="N17" s="356"/>
      <c r="O17" s="356"/>
      <c r="P17" s="356"/>
      <c r="Q17" s="356"/>
      <c r="R17" s="356"/>
      <c r="S17" s="356"/>
      <c r="T17" s="357"/>
      <c r="U17" s="358">
        <v>44896</v>
      </c>
      <c r="V17" s="359"/>
      <c r="W17" s="359"/>
      <c r="X17" s="359"/>
      <c r="Y17" s="359"/>
      <c r="Z17" s="360"/>
      <c r="AA17" s="23" t="str">
        <f>IFERROR(INDEX(様式3!$N$61:$N$98,MATCH($C17,様式3!$H$61:$H$98,0),1),"-")</f>
        <v>栄養及び水分管理に係る薬剤投与関連</v>
      </c>
    </row>
    <row r="18" spans="1:27" ht="40.5" customHeight="1">
      <c r="A18" s="71"/>
      <c r="B18" s="69"/>
      <c r="C18" s="355"/>
      <c r="D18" s="356"/>
      <c r="E18" s="356"/>
      <c r="F18" s="356"/>
      <c r="G18" s="356"/>
      <c r="H18" s="356"/>
      <c r="I18" s="356"/>
      <c r="J18" s="356"/>
      <c r="K18" s="357"/>
      <c r="L18" s="355"/>
      <c r="M18" s="356"/>
      <c r="N18" s="356"/>
      <c r="O18" s="356"/>
      <c r="P18" s="356"/>
      <c r="Q18" s="356"/>
      <c r="R18" s="356"/>
      <c r="S18" s="356"/>
      <c r="T18" s="357"/>
      <c r="U18" s="358"/>
      <c r="V18" s="359"/>
      <c r="W18" s="359"/>
      <c r="X18" s="359"/>
      <c r="Y18" s="359"/>
      <c r="Z18" s="360"/>
      <c r="AA18" s="23" t="str">
        <f>IFERROR(INDEX(様式3!$N$61:$N$98,MATCH($C18,様式3!$H$61:$H$98,0),1),"-")</f>
        <v>-</v>
      </c>
    </row>
    <row r="19" spans="1:27" ht="40.5" customHeight="1">
      <c r="A19" s="71"/>
      <c r="B19" s="69"/>
      <c r="C19" s="355"/>
      <c r="D19" s="356"/>
      <c r="E19" s="356"/>
      <c r="F19" s="356"/>
      <c r="G19" s="356"/>
      <c r="H19" s="356"/>
      <c r="I19" s="356"/>
      <c r="J19" s="356"/>
      <c r="K19" s="357"/>
      <c r="L19" s="355"/>
      <c r="M19" s="356"/>
      <c r="N19" s="356"/>
      <c r="O19" s="356"/>
      <c r="P19" s="356"/>
      <c r="Q19" s="356"/>
      <c r="R19" s="356"/>
      <c r="S19" s="356"/>
      <c r="T19" s="357"/>
      <c r="U19" s="358"/>
      <c r="V19" s="359"/>
      <c r="W19" s="359"/>
      <c r="X19" s="359"/>
      <c r="Y19" s="359"/>
      <c r="Z19" s="360"/>
      <c r="AA19" s="23" t="str">
        <f>IFERROR(INDEX(様式3!$N$61:$N$98,MATCH($C19,様式3!$H$61:$H$98,0),1),"-")</f>
        <v>-</v>
      </c>
    </row>
    <row r="20" spans="1:27" ht="40.5" customHeight="1">
      <c r="A20" s="71"/>
      <c r="B20" s="69"/>
      <c r="C20" s="355"/>
      <c r="D20" s="356"/>
      <c r="E20" s="356"/>
      <c r="F20" s="356"/>
      <c r="G20" s="356"/>
      <c r="H20" s="356"/>
      <c r="I20" s="356"/>
      <c r="J20" s="356"/>
      <c r="K20" s="357"/>
      <c r="L20" s="355"/>
      <c r="M20" s="356"/>
      <c r="N20" s="356"/>
      <c r="O20" s="356"/>
      <c r="P20" s="356"/>
      <c r="Q20" s="356"/>
      <c r="R20" s="356"/>
      <c r="S20" s="356"/>
      <c r="T20" s="357"/>
      <c r="U20" s="358"/>
      <c r="V20" s="359"/>
      <c r="W20" s="359"/>
      <c r="X20" s="359"/>
      <c r="Y20" s="359"/>
      <c r="Z20" s="360"/>
      <c r="AA20" s="23" t="str">
        <f>IFERROR(INDEX(様式3!$N$61:$N$98,MATCH($C20,様式3!$H$61:$H$98,0),1),"-")</f>
        <v>-</v>
      </c>
    </row>
    <row r="21" spans="1:27" ht="40.5" customHeight="1">
      <c r="A21" s="71"/>
      <c r="B21" s="69"/>
      <c r="C21" s="355"/>
      <c r="D21" s="356"/>
      <c r="E21" s="356"/>
      <c r="F21" s="356"/>
      <c r="G21" s="356"/>
      <c r="H21" s="356"/>
      <c r="I21" s="356"/>
      <c r="J21" s="356"/>
      <c r="K21" s="357"/>
      <c r="L21" s="355"/>
      <c r="M21" s="356"/>
      <c r="N21" s="356"/>
      <c r="O21" s="356"/>
      <c r="P21" s="356"/>
      <c r="Q21" s="356"/>
      <c r="R21" s="356"/>
      <c r="S21" s="356"/>
      <c r="T21" s="357"/>
      <c r="U21" s="358"/>
      <c r="V21" s="359"/>
      <c r="W21" s="359"/>
      <c r="X21" s="359"/>
      <c r="Y21" s="359"/>
      <c r="Z21" s="360"/>
      <c r="AA21" s="23" t="str">
        <f>IFERROR(INDEX(様式3!$N$61:$N$98,MATCH($C21,様式3!$H$61:$H$98,0),1),"-")</f>
        <v>-</v>
      </c>
    </row>
    <row r="22" spans="1:27" ht="40.5" customHeight="1">
      <c r="A22" s="71"/>
      <c r="B22" s="69"/>
      <c r="C22" s="355"/>
      <c r="D22" s="356"/>
      <c r="E22" s="356"/>
      <c r="F22" s="356"/>
      <c r="G22" s="356"/>
      <c r="H22" s="356"/>
      <c r="I22" s="356"/>
      <c r="J22" s="356"/>
      <c r="K22" s="357"/>
      <c r="L22" s="355"/>
      <c r="M22" s="356"/>
      <c r="N22" s="356"/>
      <c r="O22" s="356"/>
      <c r="P22" s="356"/>
      <c r="Q22" s="356"/>
      <c r="R22" s="356"/>
      <c r="S22" s="356"/>
      <c r="T22" s="357"/>
      <c r="U22" s="358"/>
      <c r="V22" s="359"/>
      <c r="W22" s="359"/>
      <c r="X22" s="359"/>
      <c r="Y22" s="359"/>
      <c r="Z22" s="360"/>
      <c r="AA22" s="23" t="str">
        <f>IFERROR(INDEX(様式3!$N$61:$N$98,MATCH($C22,様式3!$H$61:$H$98,0),1),"-")</f>
        <v>-</v>
      </c>
    </row>
    <row r="23" spans="1:27" ht="40.5" customHeight="1">
      <c r="A23" s="71"/>
      <c r="B23" s="69"/>
      <c r="C23" s="355"/>
      <c r="D23" s="356"/>
      <c r="E23" s="356"/>
      <c r="F23" s="356"/>
      <c r="G23" s="356"/>
      <c r="H23" s="356"/>
      <c r="I23" s="356"/>
      <c r="J23" s="356"/>
      <c r="K23" s="357"/>
      <c r="L23" s="355"/>
      <c r="M23" s="356"/>
      <c r="N23" s="356"/>
      <c r="O23" s="356"/>
      <c r="P23" s="356"/>
      <c r="Q23" s="356"/>
      <c r="R23" s="356"/>
      <c r="S23" s="356"/>
      <c r="T23" s="357"/>
      <c r="U23" s="358"/>
      <c r="V23" s="359"/>
      <c r="W23" s="359"/>
      <c r="X23" s="359"/>
      <c r="Y23" s="359"/>
      <c r="Z23" s="360"/>
      <c r="AA23" s="23" t="str">
        <f>IFERROR(INDEX(様式3!$N$61:$N$98,MATCH($C23,様式3!$H$61:$H$98,0),1),"-")</f>
        <v>-</v>
      </c>
    </row>
    <row r="24" spans="1:27" ht="40.5" customHeight="1">
      <c r="A24" s="71"/>
      <c r="B24" s="69"/>
      <c r="C24" s="355"/>
      <c r="D24" s="356"/>
      <c r="E24" s="356"/>
      <c r="F24" s="356"/>
      <c r="G24" s="356"/>
      <c r="H24" s="356"/>
      <c r="I24" s="356"/>
      <c r="J24" s="356"/>
      <c r="K24" s="357"/>
      <c r="L24" s="355"/>
      <c r="M24" s="356"/>
      <c r="N24" s="356"/>
      <c r="O24" s="356"/>
      <c r="P24" s="356"/>
      <c r="Q24" s="356"/>
      <c r="R24" s="356"/>
      <c r="S24" s="356"/>
      <c r="T24" s="357"/>
      <c r="U24" s="358"/>
      <c r="V24" s="359"/>
      <c r="W24" s="359"/>
      <c r="X24" s="359"/>
      <c r="Y24" s="359"/>
      <c r="Z24" s="360"/>
      <c r="AA24" s="23" t="str">
        <f>IFERROR(INDEX(様式3!$N$61:$N$98,MATCH($C24,様式3!$H$61:$H$98,0),1),"-")</f>
        <v>-</v>
      </c>
    </row>
    <row r="25" spans="1:27" ht="40.5" customHeight="1">
      <c r="A25" s="71"/>
      <c r="B25" s="69"/>
      <c r="C25" s="355"/>
      <c r="D25" s="356"/>
      <c r="E25" s="356"/>
      <c r="F25" s="356"/>
      <c r="G25" s="356"/>
      <c r="H25" s="356"/>
      <c r="I25" s="356"/>
      <c r="J25" s="356"/>
      <c r="K25" s="357"/>
      <c r="L25" s="355"/>
      <c r="M25" s="356"/>
      <c r="N25" s="356"/>
      <c r="O25" s="356"/>
      <c r="P25" s="356"/>
      <c r="Q25" s="356"/>
      <c r="R25" s="356"/>
      <c r="S25" s="356"/>
      <c r="T25" s="357"/>
      <c r="U25" s="358"/>
      <c r="V25" s="359"/>
      <c r="W25" s="359"/>
      <c r="X25" s="359"/>
      <c r="Y25" s="359"/>
      <c r="Z25" s="360"/>
      <c r="AA25" s="23" t="str">
        <f>IFERROR(INDEX(様式3!$N$61:$N$98,MATCH($C25,様式3!$H$61:$H$98,0),1),"-")</f>
        <v>-</v>
      </c>
    </row>
    <row r="26" spans="1:27" ht="24" customHeight="1">
      <c r="A26" s="71"/>
      <c r="B26" s="69"/>
    </row>
  </sheetData>
  <sheetProtection algorithmName="SHA-512" hashValue="p6U2ztUCni1JpuJFpiELLOenHVBuOjxoODInAVns05o4x+DUotoA+BXSuIcgPkCSr84zrPleLOqON6V2+mqxRA==" saltValue="2vrl865yGQ7/ssovnCdCZQ==" spinCount="100000" sheet="1" objects="1" scenarios="1"/>
  <mergeCells count="46">
    <mergeCell ref="A14:A15"/>
    <mergeCell ref="C24:K24"/>
    <mergeCell ref="L24:T24"/>
    <mergeCell ref="U24:Z24"/>
    <mergeCell ref="C25:K25"/>
    <mergeCell ref="L25:T25"/>
    <mergeCell ref="U25:Z25"/>
    <mergeCell ref="C22:K22"/>
    <mergeCell ref="L22:T22"/>
    <mergeCell ref="U22:Z22"/>
    <mergeCell ref="C23:K23"/>
    <mergeCell ref="L23:T23"/>
    <mergeCell ref="U23:Z23"/>
    <mergeCell ref="C20:K20"/>
    <mergeCell ref="L20:T20"/>
    <mergeCell ref="U20:Z20"/>
    <mergeCell ref="C21:K21"/>
    <mergeCell ref="L21:T21"/>
    <mergeCell ref="U21:Z21"/>
    <mergeCell ref="C18:K18"/>
    <mergeCell ref="L18:T18"/>
    <mergeCell ref="U18:Z18"/>
    <mergeCell ref="C19:K19"/>
    <mergeCell ref="L19:T19"/>
    <mergeCell ref="U19:Z19"/>
    <mergeCell ref="C16:K16"/>
    <mergeCell ref="L16:T16"/>
    <mergeCell ref="U16:Z16"/>
    <mergeCell ref="C17:K17"/>
    <mergeCell ref="L17:T17"/>
    <mergeCell ref="U17:Z17"/>
    <mergeCell ref="C12:Z12"/>
    <mergeCell ref="C14:Z14"/>
    <mergeCell ref="C15:K15"/>
    <mergeCell ref="L15:T15"/>
    <mergeCell ref="U15:Z15"/>
    <mergeCell ref="C6:Z6"/>
    <mergeCell ref="Q7:T7"/>
    <mergeCell ref="U7:Z7"/>
    <mergeCell ref="C9:Z9"/>
    <mergeCell ref="C10:Z10"/>
    <mergeCell ref="A1:A2"/>
    <mergeCell ref="B1:B2"/>
    <mergeCell ref="C2:Z2"/>
    <mergeCell ref="T4:U4"/>
    <mergeCell ref="C5:Z5"/>
  </mergeCells>
  <phoneticPr fontId="1"/>
  <conditionalFormatting sqref="L16:Z25">
    <cfRule type="expression" dxfId="0" priority="1">
      <formula>AND($C16&lt;&gt;"",L16="")</formula>
    </cfRule>
  </conditionalFormatting>
  <printOptions horizontalCentered="1"/>
  <pageMargins left="0.70866141732283472" right="0.70866141732283472" top="0.59055118110236227" bottom="0.35433070866141736"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4">
        <x14:dataValidation type="list" allowBlank="1" xr:uid="{26DCC412-A63D-47D8-95F5-2F2FF782526A}">
          <x14:formula1>
            <xm:f>様式3!$H$61:$H$98</xm:f>
          </x14:formula1>
          <xm:sqref>C16:K16</xm:sqref>
        </x14:dataValidation>
        <x14:dataValidation type="list" allowBlank="1" xr:uid="{40F15561-8FB9-42EE-A842-78D58FAEBBDF}">
          <x14:formula1>
            <xm:f>List!$N$2:$N$5</xm:f>
          </x14:formula1>
          <xm:sqref>L16:T25</xm:sqref>
        </x14:dataValidation>
        <x14:dataValidation type="list" allowBlank="1" xr:uid="{86966C4F-4557-437E-A1FB-359988EA7CC9}">
          <x14:formula1>
            <xm:f>List!$M$2:$M$5</xm:f>
          </x14:formula1>
          <xm:sqref>U16:Z25</xm:sqref>
        </x14:dataValidation>
        <x14:dataValidation type="list" allowBlank="1" xr:uid="{3352F189-C441-4B1A-A979-72383D2191CC}">
          <x14:formula1>
            <xm:f>List!$P$3:$P$32</xm:f>
          </x14:formula1>
          <xm:sqref>C17:K25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8" tint="0.39997558519241921"/>
  </sheetPr>
  <dimension ref="A1:J16"/>
  <sheetViews>
    <sheetView showGridLines="0" zoomScaleNormal="100" zoomScaleSheetLayoutView="100" workbookViewId="0">
      <selection sqref="A1:J1"/>
    </sheetView>
  </sheetViews>
  <sheetFormatPr defaultColWidth="0" defaultRowHeight="13.5" zeroHeight="1"/>
  <cols>
    <col min="1" max="1" width="4.5" customWidth="1"/>
    <col min="2" max="10" width="9" customWidth="1"/>
    <col min="11" max="16384" width="9" hidden="1"/>
  </cols>
  <sheetData>
    <row r="1" spans="1:10" ht="30" customHeight="1">
      <c r="A1" s="361" t="s">
        <v>273</v>
      </c>
      <c r="B1" s="362"/>
      <c r="C1" s="362"/>
      <c r="D1" s="362"/>
      <c r="E1" s="362"/>
      <c r="F1" s="362"/>
      <c r="G1" s="362"/>
      <c r="H1" s="362"/>
      <c r="I1" s="362"/>
      <c r="J1" s="362"/>
    </row>
    <row r="2" spans="1:10" s="6" customFormat="1" ht="18" customHeight="1"/>
    <row r="3" spans="1:10" s="6" customFormat="1" ht="18" customHeight="1">
      <c r="A3" s="6" t="s">
        <v>256</v>
      </c>
    </row>
    <row r="4" spans="1:10" s="6" customFormat="1" ht="18" customHeight="1"/>
    <row r="5" spans="1:10" s="6" customFormat="1" ht="18" customHeight="1">
      <c r="A5" s="6" t="s">
        <v>252</v>
      </c>
    </row>
    <row r="6" spans="1:10" s="6" customFormat="1" ht="18" customHeight="1">
      <c r="A6" s="9" t="s">
        <v>264</v>
      </c>
      <c r="B6" s="6" t="s">
        <v>257</v>
      </c>
    </row>
    <row r="7" spans="1:10" s="6" customFormat="1" ht="18" customHeight="1">
      <c r="A7" s="9" t="s">
        <v>265</v>
      </c>
      <c r="B7" s="6" t="s">
        <v>258</v>
      </c>
    </row>
    <row r="8" spans="1:10" s="6" customFormat="1" ht="18" customHeight="1">
      <c r="A8" s="10" t="s">
        <v>266</v>
      </c>
      <c r="B8" s="6" t="s">
        <v>259</v>
      </c>
    </row>
    <row r="9" spans="1:10" s="6" customFormat="1" ht="18" customHeight="1">
      <c r="A9" s="10" t="s">
        <v>267</v>
      </c>
      <c r="B9" s="6" t="s">
        <v>260</v>
      </c>
    </row>
    <row r="10" spans="1:10" s="6" customFormat="1" ht="18" customHeight="1">
      <c r="A10" s="10" t="s">
        <v>268</v>
      </c>
      <c r="B10" s="6" t="s">
        <v>261</v>
      </c>
    </row>
    <row r="11" spans="1:10" s="6" customFormat="1" ht="18" customHeight="1">
      <c r="A11" s="10" t="s">
        <v>269</v>
      </c>
      <c r="B11" s="6" t="s">
        <v>262</v>
      </c>
    </row>
    <row r="12" spans="1:10" s="6" customFormat="1" ht="18" customHeight="1">
      <c r="A12" s="10" t="s">
        <v>270</v>
      </c>
      <c r="B12" s="6" t="s">
        <v>263</v>
      </c>
    </row>
    <row r="13" spans="1:10" s="6" customFormat="1" ht="18" customHeight="1">
      <c r="A13" s="7"/>
    </row>
    <row r="14" spans="1:10" s="6" customFormat="1" ht="18" customHeight="1">
      <c r="A14" s="6" t="s">
        <v>253</v>
      </c>
    </row>
    <row r="15" spans="1:10" s="6" customFormat="1" ht="18" customHeight="1">
      <c r="A15" s="8" t="s">
        <v>271</v>
      </c>
    </row>
    <row r="16" spans="1:10" ht="18" customHeight="1"/>
  </sheetData>
  <mergeCells count="1">
    <mergeCell ref="A1:J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8" tint="0.39997558519241921"/>
  </sheetPr>
  <dimension ref="A1:C51"/>
  <sheetViews>
    <sheetView showGridLines="0" zoomScaleNormal="100" zoomScaleSheetLayoutView="100" workbookViewId="0">
      <selection sqref="A1:C1"/>
    </sheetView>
  </sheetViews>
  <sheetFormatPr defaultColWidth="0" defaultRowHeight="12" zeroHeight="1"/>
  <cols>
    <col min="1" max="2" width="4.5" style="17" customWidth="1"/>
    <col min="3" max="3" width="72" style="17" bestFit="1" customWidth="1"/>
    <col min="4" max="16384" width="9" style="17" hidden="1"/>
  </cols>
  <sheetData>
    <row r="1" spans="1:3" ht="30" customHeight="1">
      <c r="A1" s="361" t="s">
        <v>318</v>
      </c>
      <c r="B1" s="362"/>
      <c r="C1" s="362"/>
    </row>
    <row r="2" spans="1:3"/>
    <row r="3" spans="1:3" ht="18" customHeight="1">
      <c r="A3" s="18" t="s">
        <v>319</v>
      </c>
      <c r="B3" s="18"/>
      <c r="C3" s="18"/>
    </row>
    <row r="4" spans="1:3" ht="7.5" customHeight="1"/>
    <row r="5" spans="1:3" ht="18" customHeight="1">
      <c r="A5" s="8" t="s">
        <v>316</v>
      </c>
    </row>
    <row r="6" spans="1:3" ht="18" customHeight="1">
      <c r="A6" s="17" t="s">
        <v>314</v>
      </c>
    </row>
    <row r="7" spans="1:3" ht="18" customHeight="1">
      <c r="A7" s="17" t="s">
        <v>315</v>
      </c>
    </row>
    <row r="8" spans="1:3" ht="7.5" customHeight="1"/>
    <row r="9" spans="1:3" ht="18" customHeight="1">
      <c r="B9" s="17" t="s">
        <v>291</v>
      </c>
    </row>
    <row r="10" spans="1:3" ht="7.5" customHeight="1"/>
    <row r="11" spans="1:3" ht="18" customHeight="1">
      <c r="B11" s="17" t="s">
        <v>313</v>
      </c>
    </row>
    <row r="12" spans="1:3" ht="18" customHeight="1">
      <c r="B12" s="17" t="s">
        <v>298</v>
      </c>
    </row>
    <row r="13" spans="1:3" ht="18" customHeight="1">
      <c r="C13" s="17" t="s">
        <v>292</v>
      </c>
    </row>
    <row r="14" spans="1:3" ht="18" customHeight="1">
      <c r="C14" s="17" t="s">
        <v>299</v>
      </c>
    </row>
    <row r="15" spans="1:3" ht="18" customHeight="1">
      <c r="C15" s="17" t="s">
        <v>293</v>
      </c>
    </row>
    <row r="16" spans="1:3" ht="18" customHeight="1">
      <c r="C16" s="17" t="s">
        <v>294</v>
      </c>
    </row>
    <row r="17" spans="2:3" ht="18" customHeight="1">
      <c r="C17" s="17" t="s">
        <v>295</v>
      </c>
    </row>
    <row r="18" spans="2:3" ht="18" customHeight="1">
      <c r="C18" s="17" t="s">
        <v>296</v>
      </c>
    </row>
    <row r="19" spans="2:3" ht="18" customHeight="1">
      <c r="C19" s="17" t="s">
        <v>297</v>
      </c>
    </row>
    <row r="20" spans="2:3" ht="18" customHeight="1">
      <c r="B20" s="17" t="s">
        <v>300</v>
      </c>
      <c r="C20" s="17" t="s">
        <v>301</v>
      </c>
    </row>
    <row r="21" spans="2:3" ht="7.5" customHeight="1"/>
    <row r="22" spans="2:3" ht="18" customHeight="1">
      <c r="B22" s="17" t="s">
        <v>302</v>
      </c>
    </row>
    <row r="23" spans="2:3" ht="18" customHeight="1">
      <c r="B23" s="17" t="s">
        <v>300</v>
      </c>
      <c r="C23" s="17" t="s">
        <v>303</v>
      </c>
    </row>
    <row r="24" spans="2:3" ht="18" customHeight="1">
      <c r="C24" s="17" t="s">
        <v>501</v>
      </c>
    </row>
    <row r="25" spans="2:3" ht="18" customHeight="1">
      <c r="B25" s="17" t="s">
        <v>300</v>
      </c>
      <c r="C25" s="17" t="s">
        <v>304</v>
      </c>
    </row>
    <row r="26" spans="2:3" ht="18" customHeight="1">
      <c r="B26" s="17" t="s">
        <v>300</v>
      </c>
      <c r="C26" s="17" t="s">
        <v>305</v>
      </c>
    </row>
    <row r="27" spans="2:3" ht="7.5" customHeight="1"/>
    <row r="28" spans="2:3" ht="18" customHeight="1">
      <c r="B28" s="17" t="s">
        <v>286</v>
      </c>
    </row>
    <row r="29" spans="2:3" ht="18" customHeight="1">
      <c r="B29" s="17" t="s">
        <v>287</v>
      </c>
    </row>
    <row r="30" spans="2:3" ht="18" customHeight="1">
      <c r="C30" s="17" t="s">
        <v>310</v>
      </c>
    </row>
    <row r="31" spans="2:3" ht="18" customHeight="1">
      <c r="C31" s="17" t="s">
        <v>311</v>
      </c>
    </row>
    <row r="32" spans="2:3" ht="18" customHeight="1">
      <c r="C32" s="17" t="s">
        <v>312</v>
      </c>
    </row>
    <row r="33" spans="1:3" ht="7.5" customHeight="1"/>
    <row r="34" spans="1:3" ht="18" customHeight="1">
      <c r="B34" s="17" t="s">
        <v>288</v>
      </c>
    </row>
    <row r="35" spans="1:3" ht="18" customHeight="1">
      <c r="C35" s="17" t="s">
        <v>306</v>
      </c>
    </row>
    <row r="36" spans="1:3" ht="18" customHeight="1">
      <c r="C36" s="17" t="s">
        <v>307</v>
      </c>
    </row>
    <row r="37" spans="1:3" ht="7.5" customHeight="1"/>
    <row r="38" spans="1:3" ht="18" customHeight="1">
      <c r="B38" s="17" t="s">
        <v>289</v>
      </c>
    </row>
    <row r="39" spans="1:3" ht="18" customHeight="1">
      <c r="C39" s="17" t="s">
        <v>308</v>
      </c>
    </row>
    <row r="40" spans="1:3" ht="18" customHeight="1">
      <c r="C40" s="17" t="s">
        <v>309</v>
      </c>
    </row>
    <row r="41" spans="1:3" ht="7.5" customHeight="1"/>
    <row r="42" spans="1:3" ht="18" customHeight="1">
      <c r="B42" s="17" t="s">
        <v>290</v>
      </c>
    </row>
    <row r="43" spans="1:3" ht="18" customHeight="1"/>
    <row r="44" spans="1:3" ht="18" customHeight="1">
      <c r="A44" s="18" t="s">
        <v>320</v>
      </c>
      <c r="B44" s="18"/>
      <c r="C44" s="18"/>
    </row>
    <row r="45" spans="1:3" ht="7.5" customHeight="1"/>
    <row r="46" spans="1:3" ht="18" customHeight="1">
      <c r="B46" s="17" t="s">
        <v>322</v>
      </c>
    </row>
    <row r="47" spans="1:3" ht="18" customHeight="1">
      <c r="B47" s="17" t="s">
        <v>321</v>
      </c>
    </row>
    <row r="48" spans="1:3" ht="18" customHeight="1"/>
    <row r="49" ht="18" hidden="1" customHeight="1"/>
    <row r="50" ht="18" hidden="1" customHeight="1"/>
    <row r="51" ht="18" hidden="1" customHeight="1"/>
  </sheetData>
  <mergeCells count="1">
    <mergeCell ref="A1:C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48C0A-F90E-43B9-B8AF-B73E044404C8}">
  <sheetPr>
    <tabColor theme="8" tint="0.39997558519241921"/>
    <pageSetUpPr fitToPage="1"/>
  </sheetPr>
  <dimension ref="A1:AN57"/>
  <sheetViews>
    <sheetView showGridLines="0" zoomScaleNormal="100" zoomScaleSheetLayoutView="100" workbookViewId="0">
      <selection sqref="A1:AM1"/>
    </sheetView>
  </sheetViews>
  <sheetFormatPr defaultColWidth="0" defaultRowHeight="15" customHeight="1" zeroHeight="1"/>
  <cols>
    <col min="1" max="40" width="2.5" style="53" customWidth="1"/>
    <col min="41" max="16384" width="9" style="53" hidden="1"/>
  </cols>
  <sheetData>
    <row r="1" spans="1:39" ht="30" customHeight="1">
      <c r="A1" s="363" t="s">
        <v>130</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row>
    <row r="2" spans="1:39" ht="15" customHeight="1"/>
    <row r="3" spans="1:39" ht="15" customHeight="1">
      <c r="A3" s="364" t="s">
        <v>134</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row>
    <row r="4" spans="1:39" ht="15" customHeight="1"/>
    <row r="5" spans="1:39" ht="15" customHeight="1">
      <c r="A5" s="365" t="s">
        <v>339</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7"/>
    </row>
    <row r="6" spans="1:39" ht="15" customHeight="1">
      <c r="A6" s="368"/>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69"/>
      <c r="AI6" s="369"/>
      <c r="AJ6" s="369"/>
      <c r="AK6" s="369"/>
      <c r="AL6" s="369"/>
      <c r="AM6" s="370"/>
    </row>
    <row r="7" spans="1:39" ht="15" customHeight="1">
      <c r="J7" s="371" t="s">
        <v>131</v>
      </c>
      <c r="K7" s="371"/>
      <c r="L7" s="371"/>
      <c r="M7" s="371"/>
      <c r="N7" s="371"/>
      <c r="O7" s="371"/>
      <c r="P7" s="54"/>
      <c r="X7" s="373" t="s">
        <v>136</v>
      </c>
      <c r="Y7" s="374"/>
      <c r="Z7" s="374"/>
      <c r="AA7" s="374"/>
      <c r="AG7" s="371" t="s">
        <v>18</v>
      </c>
      <c r="AH7" s="371"/>
      <c r="AI7" s="371"/>
    </row>
    <row r="8" spans="1:39" ht="15" customHeight="1">
      <c r="J8" s="372"/>
      <c r="K8" s="372"/>
      <c r="L8" s="372"/>
      <c r="M8" s="372"/>
      <c r="N8" s="372"/>
      <c r="O8" s="372"/>
      <c r="X8" s="375"/>
      <c r="Y8" s="376"/>
      <c r="Z8" s="376"/>
      <c r="AA8" s="376"/>
      <c r="AG8" s="372"/>
      <c r="AH8" s="372"/>
      <c r="AI8" s="372"/>
    </row>
    <row r="9" spans="1:39" ht="15" customHeight="1">
      <c r="J9" s="372"/>
      <c r="K9" s="372"/>
      <c r="L9" s="372"/>
      <c r="M9" s="372"/>
      <c r="N9" s="372"/>
      <c r="O9" s="372"/>
      <c r="X9" s="375"/>
      <c r="Y9" s="376"/>
      <c r="Z9" s="376"/>
      <c r="AA9" s="376"/>
      <c r="AG9" s="377"/>
      <c r="AH9" s="377"/>
      <c r="AI9" s="377"/>
    </row>
    <row r="10" spans="1:39" ht="15" customHeight="1">
      <c r="A10" s="365" t="s">
        <v>340</v>
      </c>
      <c r="B10" s="366"/>
      <c r="C10" s="366"/>
      <c r="D10" s="366"/>
      <c r="E10" s="366"/>
      <c r="F10" s="366"/>
      <c r="G10" s="366"/>
      <c r="H10" s="366"/>
      <c r="I10" s="366"/>
      <c r="J10" s="366"/>
      <c r="K10" s="366"/>
      <c r="L10" s="366"/>
      <c r="M10" s="366"/>
      <c r="N10" s="366"/>
      <c r="O10" s="366"/>
      <c r="P10" s="366"/>
      <c r="Q10" s="366"/>
      <c r="R10" s="366"/>
      <c r="S10" s="366"/>
      <c r="T10" s="366"/>
      <c r="U10" s="366"/>
      <c r="V10" s="367"/>
      <c r="W10" s="58"/>
      <c r="X10" s="56"/>
      <c r="Y10" s="57"/>
      <c r="Z10" s="365" t="s">
        <v>341</v>
      </c>
      <c r="AA10" s="366"/>
      <c r="AB10" s="366"/>
      <c r="AC10" s="366"/>
      <c r="AD10" s="366"/>
      <c r="AE10" s="366"/>
      <c r="AF10" s="366"/>
      <c r="AG10" s="366"/>
      <c r="AH10" s="366"/>
      <c r="AI10" s="366"/>
      <c r="AJ10" s="366"/>
      <c r="AK10" s="366"/>
      <c r="AL10" s="378"/>
      <c r="AM10" s="379"/>
    </row>
    <row r="11" spans="1:39" ht="15" customHeight="1">
      <c r="A11" s="368"/>
      <c r="B11" s="369"/>
      <c r="C11" s="369"/>
      <c r="D11" s="369"/>
      <c r="E11" s="369"/>
      <c r="F11" s="369"/>
      <c r="G11" s="369"/>
      <c r="H11" s="369"/>
      <c r="I11" s="369"/>
      <c r="J11" s="369"/>
      <c r="K11" s="369"/>
      <c r="L11" s="369"/>
      <c r="M11" s="369"/>
      <c r="N11" s="369"/>
      <c r="O11" s="369"/>
      <c r="P11" s="369"/>
      <c r="Q11" s="369"/>
      <c r="R11" s="369"/>
      <c r="S11" s="369"/>
      <c r="T11" s="369"/>
      <c r="U11" s="369"/>
      <c r="V11" s="370"/>
      <c r="W11" s="58"/>
      <c r="X11" s="57"/>
      <c r="Y11" s="57"/>
      <c r="Z11" s="380"/>
      <c r="AA11" s="381"/>
      <c r="AB11" s="381"/>
      <c r="AC11" s="381"/>
      <c r="AD11" s="381"/>
      <c r="AE11" s="381"/>
      <c r="AF11" s="381"/>
      <c r="AG11" s="381"/>
      <c r="AH11" s="381"/>
      <c r="AI11" s="381"/>
      <c r="AJ11" s="381"/>
      <c r="AK11" s="381"/>
      <c r="AL11" s="382"/>
      <c r="AM11" s="383"/>
    </row>
    <row r="12" spans="1:39" ht="15" customHeight="1">
      <c r="E12" s="55"/>
      <c r="F12" s="55"/>
      <c r="G12" s="55"/>
      <c r="H12" s="55"/>
      <c r="I12" s="55"/>
      <c r="J12" s="372" t="s">
        <v>137</v>
      </c>
      <c r="K12" s="372"/>
      <c r="L12" s="372"/>
      <c r="N12" s="55"/>
      <c r="O12" s="55"/>
      <c r="P12" s="55"/>
      <c r="Q12" s="55"/>
      <c r="R12" s="55"/>
      <c r="S12" s="55"/>
      <c r="T12" s="55"/>
      <c r="U12" s="372" t="s">
        <v>138</v>
      </c>
      <c r="V12" s="372"/>
      <c r="W12" s="372"/>
      <c r="X12" s="56"/>
      <c r="Y12" s="57"/>
      <c r="Z12" s="368"/>
      <c r="AA12" s="369"/>
      <c r="AB12" s="369"/>
      <c r="AC12" s="369"/>
      <c r="AD12" s="369"/>
      <c r="AE12" s="369"/>
      <c r="AF12" s="369"/>
      <c r="AG12" s="369"/>
      <c r="AH12" s="369"/>
      <c r="AI12" s="369"/>
      <c r="AJ12" s="369"/>
      <c r="AK12" s="369"/>
      <c r="AL12" s="384"/>
      <c r="AM12" s="385"/>
    </row>
    <row r="13" spans="1:39" ht="15" customHeight="1">
      <c r="J13" s="372"/>
      <c r="K13" s="372"/>
      <c r="L13" s="372"/>
      <c r="U13" s="372"/>
      <c r="V13" s="372"/>
      <c r="W13" s="372"/>
      <c r="X13" s="59"/>
      <c r="Z13" s="55"/>
      <c r="AA13" s="55"/>
      <c r="AB13" s="371" t="s">
        <v>137</v>
      </c>
      <c r="AC13" s="371"/>
      <c r="AD13" s="371"/>
      <c r="AF13" s="55"/>
      <c r="AG13" s="55"/>
      <c r="AI13" s="55"/>
      <c r="AJ13" s="371" t="s">
        <v>138</v>
      </c>
      <c r="AK13" s="371"/>
      <c r="AL13" s="371"/>
    </row>
    <row r="14" spans="1:39" ht="15" customHeight="1">
      <c r="A14" s="386" t="s">
        <v>342</v>
      </c>
      <c r="B14" s="387"/>
      <c r="C14" s="387"/>
      <c r="D14" s="387"/>
      <c r="E14" s="387"/>
      <c r="F14" s="387"/>
      <c r="G14" s="387"/>
      <c r="H14" s="387"/>
      <c r="I14" s="387"/>
      <c r="J14" s="387"/>
      <c r="K14" s="387"/>
      <c r="L14" s="387"/>
      <c r="M14" s="387"/>
      <c r="N14" s="387"/>
      <c r="O14" s="387"/>
      <c r="P14" s="387"/>
      <c r="Q14" s="387"/>
      <c r="R14" s="387"/>
      <c r="S14" s="388"/>
      <c r="X14" s="59"/>
      <c r="AB14" s="372"/>
      <c r="AC14" s="372"/>
      <c r="AD14" s="372"/>
      <c r="AJ14" s="377"/>
      <c r="AK14" s="377"/>
      <c r="AL14" s="377"/>
    </row>
    <row r="15" spans="1:39" ht="15" customHeight="1">
      <c r="A15" s="389"/>
      <c r="B15" s="390"/>
      <c r="C15" s="390"/>
      <c r="D15" s="390"/>
      <c r="E15" s="390"/>
      <c r="F15" s="390"/>
      <c r="G15" s="390"/>
      <c r="H15" s="390"/>
      <c r="I15" s="390"/>
      <c r="J15" s="390"/>
      <c r="K15" s="390"/>
      <c r="L15" s="390"/>
      <c r="M15" s="390"/>
      <c r="N15" s="390"/>
      <c r="O15" s="390"/>
      <c r="P15" s="390"/>
      <c r="Q15" s="390"/>
      <c r="R15" s="390"/>
      <c r="S15" s="391"/>
      <c r="X15" s="59"/>
      <c r="AD15" s="365" t="s">
        <v>343</v>
      </c>
      <c r="AE15" s="366"/>
      <c r="AF15" s="366"/>
      <c r="AG15" s="366"/>
      <c r="AH15" s="366"/>
      <c r="AI15" s="366"/>
      <c r="AJ15" s="366"/>
      <c r="AK15" s="366"/>
      <c r="AL15" s="366"/>
      <c r="AM15" s="367"/>
    </row>
    <row r="16" spans="1:39" ht="15" customHeight="1">
      <c r="A16" s="389"/>
      <c r="B16" s="390"/>
      <c r="C16" s="390"/>
      <c r="D16" s="390"/>
      <c r="E16" s="390"/>
      <c r="F16" s="390"/>
      <c r="G16" s="390"/>
      <c r="H16" s="390"/>
      <c r="I16" s="390"/>
      <c r="J16" s="390"/>
      <c r="K16" s="390"/>
      <c r="L16" s="390"/>
      <c r="M16" s="390"/>
      <c r="N16" s="390"/>
      <c r="O16" s="390"/>
      <c r="P16" s="390"/>
      <c r="Q16" s="390"/>
      <c r="R16" s="390"/>
      <c r="S16" s="391"/>
      <c r="X16" s="59"/>
      <c r="AD16" s="380"/>
      <c r="AE16" s="381"/>
      <c r="AF16" s="381"/>
      <c r="AG16" s="381"/>
      <c r="AH16" s="381"/>
      <c r="AI16" s="381"/>
      <c r="AJ16" s="381"/>
      <c r="AK16" s="381"/>
      <c r="AL16" s="381"/>
      <c r="AM16" s="395"/>
    </row>
    <row r="17" spans="1:39" ht="15" customHeight="1">
      <c r="A17" s="389"/>
      <c r="B17" s="390"/>
      <c r="C17" s="390"/>
      <c r="D17" s="390"/>
      <c r="E17" s="390"/>
      <c r="F17" s="390"/>
      <c r="G17" s="390"/>
      <c r="H17" s="390"/>
      <c r="I17" s="390"/>
      <c r="J17" s="390"/>
      <c r="K17" s="390"/>
      <c r="L17" s="390"/>
      <c r="M17" s="390"/>
      <c r="N17" s="390"/>
      <c r="O17" s="390"/>
      <c r="P17" s="390"/>
      <c r="Q17" s="390"/>
      <c r="R17" s="390"/>
      <c r="S17" s="391"/>
      <c r="X17" s="59"/>
      <c r="AD17" s="380"/>
      <c r="AE17" s="381"/>
      <c r="AF17" s="381"/>
      <c r="AG17" s="381"/>
      <c r="AH17" s="381"/>
      <c r="AI17" s="381"/>
      <c r="AJ17" s="381"/>
      <c r="AK17" s="381"/>
      <c r="AL17" s="381"/>
      <c r="AM17" s="395"/>
    </row>
    <row r="18" spans="1:39" ht="15" customHeight="1">
      <c r="A18" s="389"/>
      <c r="B18" s="390"/>
      <c r="C18" s="390"/>
      <c r="D18" s="390"/>
      <c r="E18" s="390"/>
      <c r="F18" s="390"/>
      <c r="G18" s="390"/>
      <c r="H18" s="390"/>
      <c r="I18" s="390"/>
      <c r="J18" s="390"/>
      <c r="K18" s="390"/>
      <c r="L18" s="390"/>
      <c r="M18" s="390"/>
      <c r="N18" s="390"/>
      <c r="O18" s="390"/>
      <c r="P18" s="390"/>
      <c r="Q18" s="390"/>
      <c r="R18" s="390"/>
      <c r="S18" s="391"/>
      <c r="X18" s="59"/>
      <c r="Z18" s="60"/>
      <c r="AA18" s="60"/>
      <c r="AB18" s="60"/>
      <c r="AC18" s="57"/>
      <c r="AD18" s="380"/>
      <c r="AE18" s="381"/>
      <c r="AF18" s="381"/>
      <c r="AG18" s="381"/>
      <c r="AH18" s="381"/>
      <c r="AI18" s="381"/>
      <c r="AJ18" s="381"/>
      <c r="AK18" s="381"/>
      <c r="AL18" s="381"/>
      <c r="AM18" s="395"/>
    </row>
    <row r="19" spans="1:39" ht="15" customHeight="1">
      <c r="A19" s="392"/>
      <c r="B19" s="393"/>
      <c r="C19" s="393"/>
      <c r="D19" s="393"/>
      <c r="E19" s="393"/>
      <c r="F19" s="393"/>
      <c r="G19" s="393"/>
      <c r="H19" s="393"/>
      <c r="I19" s="393"/>
      <c r="J19" s="393"/>
      <c r="K19" s="393"/>
      <c r="L19" s="393"/>
      <c r="M19" s="393"/>
      <c r="N19" s="393"/>
      <c r="O19" s="393"/>
      <c r="P19" s="393"/>
      <c r="Q19" s="393"/>
      <c r="R19" s="393"/>
      <c r="S19" s="394"/>
      <c r="X19" s="59"/>
      <c r="Z19" s="60"/>
      <c r="AD19" s="368"/>
      <c r="AE19" s="369"/>
      <c r="AF19" s="369"/>
      <c r="AG19" s="369"/>
      <c r="AH19" s="369"/>
      <c r="AI19" s="369"/>
      <c r="AJ19" s="369"/>
      <c r="AK19" s="369"/>
      <c r="AL19" s="369"/>
      <c r="AM19" s="370"/>
    </row>
    <row r="20" spans="1:39" ht="15" customHeight="1">
      <c r="A20" s="60"/>
      <c r="B20" s="55"/>
      <c r="C20" s="371" t="s">
        <v>137</v>
      </c>
      <c r="D20" s="371"/>
      <c r="E20" s="54"/>
      <c r="F20" s="60"/>
      <c r="G20" s="60"/>
      <c r="H20" s="60"/>
      <c r="I20" s="60"/>
      <c r="J20" s="60"/>
      <c r="K20" s="60"/>
      <c r="L20" s="60"/>
      <c r="M20" s="60"/>
      <c r="N20" s="55"/>
      <c r="O20" s="371" t="s">
        <v>138</v>
      </c>
      <c r="P20" s="371"/>
      <c r="Q20" s="371"/>
      <c r="R20" s="60"/>
      <c r="S20" s="60"/>
      <c r="X20" s="59"/>
      <c r="AE20" s="396" t="s">
        <v>137</v>
      </c>
      <c r="AF20" s="371"/>
      <c r="AG20" s="371"/>
      <c r="AJ20" s="371" t="s">
        <v>138</v>
      </c>
      <c r="AK20" s="371"/>
      <c r="AL20" s="371"/>
    </row>
    <row r="21" spans="1:39" ht="15" customHeight="1">
      <c r="A21" s="60"/>
      <c r="C21" s="372"/>
      <c r="D21" s="372"/>
      <c r="F21" s="60"/>
      <c r="G21" s="60"/>
      <c r="H21" s="60"/>
      <c r="I21" s="60"/>
      <c r="J21" s="60"/>
      <c r="K21" s="60"/>
      <c r="L21" s="60"/>
      <c r="M21" s="60"/>
      <c r="O21" s="372"/>
      <c r="P21" s="372"/>
      <c r="Q21" s="372"/>
      <c r="R21" s="60"/>
      <c r="S21" s="60"/>
      <c r="X21" s="59"/>
      <c r="AC21" s="61"/>
      <c r="AD21" s="61"/>
      <c r="AE21" s="397"/>
      <c r="AF21" s="372"/>
      <c r="AG21" s="372"/>
      <c r="AJ21" s="372"/>
      <c r="AK21" s="372"/>
      <c r="AL21" s="372"/>
    </row>
    <row r="22" spans="1:39" ht="15" customHeight="1">
      <c r="A22" s="60"/>
      <c r="B22" s="60"/>
      <c r="E22" s="365" t="s">
        <v>344</v>
      </c>
      <c r="F22" s="366"/>
      <c r="G22" s="366"/>
      <c r="H22" s="366"/>
      <c r="I22" s="366"/>
      <c r="J22" s="366"/>
      <c r="K22" s="366"/>
      <c r="L22" s="366"/>
      <c r="M22" s="366"/>
      <c r="N22" s="366"/>
      <c r="O22" s="366"/>
      <c r="P22" s="366"/>
      <c r="Q22" s="366"/>
      <c r="R22" s="366"/>
      <c r="S22" s="367"/>
      <c r="X22" s="59"/>
    </row>
    <row r="23" spans="1:39" ht="15" customHeight="1">
      <c r="A23" s="60"/>
      <c r="B23" s="60"/>
      <c r="E23" s="380"/>
      <c r="F23" s="381"/>
      <c r="G23" s="381"/>
      <c r="H23" s="381"/>
      <c r="I23" s="381"/>
      <c r="J23" s="381"/>
      <c r="K23" s="381"/>
      <c r="L23" s="381"/>
      <c r="M23" s="381"/>
      <c r="N23" s="381"/>
      <c r="O23" s="381"/>
      <c r="P23" s="381"/>
      <c r="Q23" s="381"/>
      <c r="R23" s="381"/>
      <c r="S23" s="395"/>
      <c r="X23" s="59"/>
    </row>
    <row r="24" spans="1:39" ht="15" customHeight="1">
      <c r="A24" s="60"/>
      <c r="B24" s="60"/>
      <c r="E24" s="380"/>
      <c r="F24" s="381"/>
      <c r="G24" s="381"/>
      <c r="H24" s="381"/>
      <c r="I24" s="381"/>
      <c r="J24" s="381"/>
      <c r="K24" s="381"/>
      <c r="L24" s="381"/>
      <c r="M24" s="381"/>
      <c r="N24" s="381"/>
      <c r="O24" s="381"/>
      <c r="P24" s="381"/>
      <c r="Q24" s="381"/>
      <c r="R24" s="381"/>
      <c r="S24" s="395"/>
      <c r="X24" s="59"/>
    </row>
    <row r="25" spans="1:39" ht="15" customHeight="1">
      <c r="A25" s="60"/>
      <c r="B25" s="60"/>
      <c r="E25" s="368"/>
      <c r="F25" s="369"/>
      <c r="G25" s="369"/>
      <c r="H25" s="369"/>
      <c r="I25" s="369"/>
      <c r="J25" s="369"/>
      <c r="K25" s="369"/>
      <c r="L25" s="369"/>
      <c r="M25" s="369"/>
      <c r="N25" s="369"/>
      <c r="O25" s="369"/>
      <c r="P25" s="369"/>
      <c r="Q25" s="369"/>
      <c r="R25" s="369"/>
      <c r="S25" s="370"/>
      <c r="X25" s="59"/>
    </row>
    <row r="26" spans="1:39" ht="15" customHeight="1">
      <c r="A26" s="60"/>
      <c r="B26" s="60"/>
      <c r="C26" s="60"/>
      <c r="D26" s="60"/>
      <c r="E26" s="60"/>
      <c r="F26" s="62"/>
      <c r="G26" s="61"/>
      <c r="H26" s="61"/>
      <c r="I26" s="63"/>
      <c r="J26" s="372" t="s">
        <v>137</v>
      </c>
      <c r="K26" s="372"/>
      <c r="L26" s="60"/>
      <c r="M26" s="60"/>
      <c r="N26" s="55"/>
      <c r="O26" s="372" t="s">
        <v>138</v>
      </c>
      <c r="P26" s="372"/>
      <c r="Q26" s="372"/>
      <c r="R26" s="60"/>
      <c r="S26" s="60"/>
      <c r="X26" s="59"/>
    </row>
    <row r="27" spans="1:39" ht="15" customHeight="1">
      <c r="A27" s="60"/>
      <c r="B27" s="60"/>
      <c r="C27" s="60"/>
      <c r="J27" s="372"/>
      <c r="K27" s="372"/>
      <c r="L27" s="60"/>
      <c r="M27" s="60"/>
      <c r="O27" s="372"/>
      <c r="P27" s="372"/>
      <c r="Q27" s="372"/>
      <c r="R27" s="60"/>
      <c r="S27" s="60"/>
      <c r="X27" s="59"/>
    </row>
    <row r="28" spans="1:39" ht="15" customHeight="1">
      <c r="A28" s="60"/>
      <c r="B28" s="60"/>
      <c r="C28" s="60"/>
      <c r="I28" s="60"/>
      <c r="J28" s="60"/>
      <c r="K28" s="365" t="s">
        <v>345</v>
      </c>
      <c r="L28" s="366"/>
      <c r="M28" s="366"/>
      <c r="N28" s="366"/>
      <c r="O28" s="366"/>
      <c r="P28" s="366"/>
      <c r="Q28" s="366"/>
      <c r="R28" s="366"/>
      <c r="S28" s="367"/>
      <c r="X28" s="59"/>
    </row>
    <row r="29" spans="1:39" ht="15" customHeight="1">
      <c r="A29" s="60"/>
      <c r="B29" s="60"/>
      <c r="G29" s="372" t="s">
        <v>137</v>
      </c>
      <c r="H29" s="398"/>
      <c r="I29" s="64"/>
      <c r="J29" s="54"/>
      <c r="K29" s="380"/>
      <c r="L29" s="381"/>
      <c r="M29" s="381"/>
      <c r="N29" s="381"/>
      <c r="O29" s="381"/>
      <c r="P29" s="381"/>
      <c r="Q29" s="381"/>
      <c r="R29" s="381"/>
      <c r="S29" s="395"/>
      <c r="W29" s="61"/>
      <c r="X29" s="59"/>
    </row>
    <row r="30" spans="1:39" ht="15" customHeight="1">
      <c r="A30" s="60"/>
      <c r="B30" s="60"/>
      <c r="G30" s="372"/>
      <c r="H30" s="398"/>
      <c r="K30" s="368"/>
      <c r="L30" s="369"/>
      <c r="M30" s="369"/>
      <c r="N30" s="369"/>
      <c r="O30" s="369"/>
      <c r="P30" s="369"/>
      <c r="Q30" s="369"/>
      <c r="R30" s="369"/>
      <c r="S30" s="370"/>
    </row>
    <row r="31" spans="1:39" ht="15" customHeight="1">
      <c r="A31" s="60"/>
      <c r="B31" s="60"/>
      <c r="C31" s="60"/>
      <c r="D31" s="60"/>
      <c r="E31" s="60"/>
      <c r="L31" s="55"/>
      <c r="M31" s="55"/>
      <c r="P31" s="55"/>
      <c r="Q31" s="372" t="s">
        <v>138</v>
      </c>
      <c r="R31" s="372"/>
      <c r="S31" s="372"/>
      <c r="AB31" s="60"/>
    </row>
    <row r="32" spans="1:39" ht="15" customHeight="1">
      <c r="A32" s="60"/>
      <c r="B32" s="60"/>
      <c r="C32" s="60"/>
      <c r="Q32" s="372"/>
      <c r="R32" s="372"/>
      <c r="S32" s="372"/>
    </row>
    <row r="33" spans="1:39" ht="15" customHeight="1">
      <c r="C33" s="57"/>
      <c r="D33" s="57"/>
      <c r="E33" s="57"/>
      <c r="F33" s="57"/>
      <c r="H33" s="57"/>
      <c r="I33" s="57"/>
      <c r="J33" s="57"/>
      <c r="L33" s="365" t="s">
        <v>346</v>
      </c>
      <c r="M33" s="366"/>
      <c r="N33" s="366"/>
      <c r="O33" s="366"/>
      <c r="P33" s="366"/>
      <c r="Q33" s="366"/>
      <c r="R33" s="366"/>
      <c r="S33" s="367"/>
    </row>
    <row r="34" spans="1:39" ht="15" customHeight="1">
      <c r="C34" s="57"/>
      <c r="D34" s="57"/>
      <c r="E34" s="57"/>
      <c r="F34" s="57"/>
      <c r="H34" s="57"/>
      <c r="I34" s="57"/>
      <c r="J34" s="57"/>
      <c r="L34" s="380"/>
      <c r="M34" s="381"/>
      <c r="N34" s="381"/>
      <c r="O34" s="381"/>
      <c r="P34" s="381"/>
      <c r="Q34" s="381"/>
      <c r="R34" s="381"/>
      <c r="S34" s="395"/>
    </row>
    <row r="35" spans="1:39" ht="15" customHeight="1">
      <c r="C35" s="57"/>
      <c r="D35" s="57"/>
      <c r="E35" s="57"/>
      <c r="F35" s="57"/>
      <c r="H35" s="57"/>
      <c r="I35" s="57"/>
      <c r="J35" s="57"/>
      <c r="L35" s="380"/>
      <c r="M35" s="381"/>
      <c r="N35" s="381"/>
      <c r="O35" s="381"/>
      <c r="P35" s="381"/>
      <c r="Q35" s="381"/>
      <c r="R35" s="381"/>
      <c r="S35" s="395"/>
    </row>
    <row r="36" spans="1:39" ht="15" customHeight="1">
      <c r="C36" s="57"/>
      <c r="D36" s="57"/>
      <c r="E36" s="57"/>
      <c r="F36" s="57"/>
      <c r="H36" s="57"/>
      <c r="I36" s="57"/>
      <c r="J36" s="57"/>
      <c r="L36" s="368"/>
      <c r="M36" s="369"/>
      <c r="N36" s="369"/>
      <c r="O36" s="369"/>
      <c r="P36" s="369"/>
      <c r="Q36" s="369"/>
      <c r="R36" s="369"/>
      <c r="S36" s="370"/>
    </row>
    <row r="37" spans="1:39" ht="15" customHeight="1">
      <c r="C37" s="57"/>
      <c r="D37" s="57"/>
      <c r="E37" s="57"/>
      <c r="F37" s="57"/>
      <c r="H37" s="57"/>
      <c r="I37" s="57"/>
      <c r="J37" s="57"/>
      <c r="L37" s="55"/>
      <c r="M37" s="372" t="s">
        <v>137</v>
      </c>
      <c r="N37" s="372"/>
      <c r="P37" s="55"/>
      <c r="Q37" s="372" t="s">
        <v>138</v>
      </c>
      <c r="R37" s="372"/>
      <c r="S37" s="372"/>
    </row>
    <row r="38" spans="1:39" ht="15" customHeight="1">
      <c r="C38" s="57"/>
      <c r="D38" s="57"/>
      <c r="E38" s="57"/>
      <c r="F38" s="57"/>
      <c r="H38" s="57"/>
      <c r="I38" s="57"/>
      <c r="J38" s="57"/>
      <c r="M38" s="372"/>
      <c r="N38" s="372"/>
      <c r="Q38" s="372"/>
      <c r="R38" s="372"/>
      <c r="S38" s="372"/>
    </row>
    <row r="39" spans="1:39" ht="15" customHeight="1" thickBot="1">
      <c r="C39" s="55"/>
      <c r="D39" s="55"/>
      <c r="E39" s="55"/>
      <c r="H39" s="55"/>
      <c r="I39" s="55"/>
      <c r="J39" s="55"/>
    </row>
    <row r="40" spans="1:39" ht="15" customHeight="1" thickTop="1">
      <c r="A40" s="405" t="s">
        <v>347</v>
      </c>
      <c r="B40" s="406"/>
      <c r="C40" s="406"/>
      <c r="D40" s="406"/>
      <c r="E40" s="407"/>
      <c r="G40" s="414" t="s">
        <v>323</v>
      </c>
      <c r="H40" s="415"/>
      <c r="I40" s="415"/>
      <c r="J40" s="415"/>
      <c r="K40" s="415"/>
      <c r="L40" s="415"/>
      <c r="M40" s="416"/>
      <c r="O40" s="414" t="s">
        <v>330</v>
      </c>
      <c r="P40" s="415"/>
      <c r="Q40" s="415"/>
      <c r="R40" s="415"/>
      <c r="S40" s="415"/>
      <c r="T40" s="415"/>
      <c r="U40" s="415"/>
      <c r="V40" s="416"/>
      <c r="Y40" s="405" t="s">
        <v>348</v>
      </c>
      <c r="Z40" s="423"/>
      <c r="AA40" s="423"/>
      <c r="AB40" s="423"/>
      <c r="AC40" s="423"/>
      <c r="AD40" s="424"/>
      <c r="AF40" s="414" t="s">
        <v>330</v>
      </c>
      <c r="AG40" s="415"/>
      <c r="AH40" s="415"/>
      <c r="AI40" s="415"/>
      <c r="AJ40" s="415"/>
      <c r="AK40" s="415"/>
      <c r="AL40" s="415"/>
      <c r="AM40" s="416"/>
    </row>
    <row r="41" spans="1:39" ht="15" customHeight="1">
      <c r="A41" s="408"/>
      <c r="B41" s="409"/>
      <c r="C41" s="409"/>
      <c r="D41" s="409"/>
      <c r="E41" s="410"/>
      <c r="G41" s="417"/>
      <c r="H41" s="418"/>
      <c r="I41" s="418"/>
      <c r="J41" s="418"/>
      <c r="K41" s="418"/>
      <c r="L41" s="418"/>
      <c r="M41" s="419"/>
      <c r="O41" s="417"/>
      <c r="P41" s="418"/>
      <c r="Q41" s="418"/>
      <c r="R41" s="418"/>
      <c r="S41" s="418"/>
      <c r="T41" s="418"/>
      <c r="U41" s="418"/>
      <c r="V41" s="419"/>
      <c r="Y41" s="425"/>
      <c r="Z41" s="426"/>
      <c r="AA41" s="426"/>
      <c r="AB41" s="426"/>
      <c r="AC41" s="426"/>
      <c r="AD41" s="427"/>
      <c r="AF41" s="417"/>
      <c r="AG41" s="418"/>
      <c r="AH41" s="418"/>
      <c r="AI41" s="418"/>
      <c r="AJ41" s="418"/>
      <c r="AK41" s="418"/>
      <c r="AL41" s="418"/>
      <c r="AM41" s="419"/>
    </row>
    <row r="42" spans="1:39" ht="15" customHeight="1">
      <c r="A42" s="408"/>
      <c r="B42" s="409"/>
      <c r="C42" s="409"/>
      <c r="D42" s="409"/>
      <c r="E42" s="410"/>
      <c r="G42" s="417"/>
      <c r="H42" s="418"/>
      <c r="I42" s="418"/>
      <c r="J42" s="418"/>
      <c r="K42" s="418"/>
      <c r="L42" s="418"/>
      <c r="M42" s="419"/>
      <c r="O42" s="417"/>
      <c r="P42" s="418"/>
      <c r="Q42" s="418"/>
      <c r="R42" s="418"/>
      <c r="S42" s="418"/>
      <c r="T42" s="418"/>
      <c r="U42" s="418"/>
      <c r="V42" s="419"/>
      <c r="Y42" s="425"/>
      <c r="Z42" s="426"/>
      <c r="AA42" s="426"/>
      <c r="AB42" s="426"/>
      <c r="AC42" s="426"/>
      <c r="AD42" s="427"/>
      <c r="AF42" s="417"/>
      <c r="AG42" s="418"/>
      <c r="AH42" s="418"/>
      <c r="AI42" s="418"/>
      <c r="AJ42" s="418"/>
      <c r="AK42" s="418"/>
      <c r="AL42" s="418"/>
      <c r="AM42" s="419"/>
    </row>
    <row r="43" spans="1:39" ht="15" customHeight="1">
      <c r="A43" s="408"/>
      <c r="B43" s="409"/>
      <c r="C43" s="409"/>
      <c r="D43" s="409"/>
      <c r="E43" s="410"/>
      <c r="G43" s="417"/>
      <c r="H43" s="418"/>
      <c r="I43" s="418"/>
      <c r="J43" s="418"/>
      <c r="K43" s="418"/>
      <c r="L43" s="418"/>
      <c r="M43" s="419"/>
      <c r="O43" s="417"/>
      <c r="P43" s="418"/>
      <c r="Q43" s="418"/>
      <c r="R43" s="418"/>
      <c r="S43" s="418"/>
      <c r="T43" s="418"/>
      <c r="U43" s="418"/>
      <c r="V43" s="419"/>
      <c r="Y43" s="425"/>
      <c r="Z43" s="426"/>
      <c r="AA43" s="426"/>
      <c r="AB43" s="426"/>
      <c r="AC43" s="426"/>
      <c r="AD43" s="427"/>
      <c r="AF43" s="417"/>
      <c r="AG43" s="418"/>
      <c r="AH43" s="418"/>
      <c r="AI43" s="418"/>
      <c r="AJ43" s="418"/>
      <c r="AK43" s="418"/>
      <c r="AL43" s="418"/>
      <c r="AM43" s="419"/>
    </row>
    <row r="44" spans="1:39" ht="15" customHeight="1">
      <c r="A44" s="408"/>
      <c r="B44" s="409"/>
      <c r="C44" s="409"/>
      <c r="D44" s="409"/>
      <c r="E44" s="410"/>
      <c r="G44" s="417"/>
      <c r="H44" s="418"/>
      <c r="I44" s="418"/>
      <c r="J44" s="418"/>
      <c r="K44" s="418"/>
      <c r="L44" s="418"/>
      <c r="M44" s="419"/>
      <c r="O44" s="417"/>
      <c r="P44" s="418"/>
      <c r="Q44" s="418"/>
      <c r="R44" s="418"/>
      <c r="S44" s="418"/>
      <c r="T44" s="418"/>
      <c r="U44" s="418"/>
      <c r="V44" s="419"/>
      <c r="Y44" s="425"/>
      <c r="Z44" s="426"/>
      <c r="AA44" s="426"/>
      <c r="AB44" s="426"/>
      <c r="AC44" s="426"/>
      <c r="AD44" s="427"/>
      <c r="AF44" s="417"/>
      <c r="AG44" s="418"/>
      <c r="AH44" s="418"/>
      <c r="AI44" s="418"/>
      <c r="AJ44" s="418"/>
      <c r="AK44" s="418"/>
      <c r="AL44" s="418"/>
      <c r="AM44" s="419"/>
    </row>
    <row r="45" spans="1:39" ht="15" customHeight="1" thickBot="1">
      <c r="A45" s="411"/>
      <c r="B45" s="412"/>
      <c r="C45" s="412"/>
      <c r="D45" s="412"/>
      <c r="E45" s="413"/>
      <c r="G45" s="420"/>
      <c r="H45" s="421"/>
      <c r="I45" s="421"/>
      <c r="J45" s="421"/>
      <c r="K45" s="421"/>
      <c r="L45" s="421"/>
      <c r="M45" s="422"/>
      <c r="O45" s="420"/>
      <c r="P45" s="421"/>
      <c r="Q45" s="421"/>
      <c r="R45" s="421"/>
      <c r="S45" s="421"/>
      <c r="T45" s="421"/>
      <c r="U45" s="421"/>
      <c r="V45" s="422"/>
      <c r="Y45" s="411"/>
      <c r="Z45" s="412"/>
      <c r="AA45" s="412"/>
      <c r="AB45" s="412"/>
      <c r="AC45" s="412"/>
      <c r="AD45" s="413"/>
      <c r="AF45" s="420"/>
      <c r="AG45" s="421"/>
      <c r="AH45" s="421"/>
      <c r="AI45" s="421"/>
      <c r="AJ45" s="421"/>
      <c r="AK45" s="421"/>
      <c r="AL45" s="421"/>
      <c r="AM45" s="422"/>
    </row>
    <row r="46" spans="1:39" ht="15" customHeight="1" thickTop="1"/>
    <row r="47" spans="1:39" ht="15" customHeight="1">
      <c r="A47" s="376" t="s">
        <v>284</v>
      </c>
      <c r="B47" s="376"/>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6"/>
      <c r="AK47" s="376"/>
      <c r="AL47" s="376"/>
      <c r="AM47" s="376"/>
    </row>
    <row r="48" spans="1:39" ht="15" customHeight="1">
      <c r="A48" s="376" t="s">
        <v>285</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76"/>
      <c r="AL48" s="376"/>
      <c r="AM48" s="376"/>
    </row>
    <row r="49" spans="1:39" ht="15" customHeight="1"/>
    <row r="50" spans="1:39" ht="15" customHeight="1">
      <c r="A50" s="364" t="s">
        <v>135</v>
      </c>
      <c r="B50" s="364"/>
      <c r="C50" s="364"/>
      <c r="D50" s="364"/>
      <c r="E50" s="364"/>
      <c r="F50" s="364"/>
      <c r="G50" s="364"/>
      <c r="H50" s="364"/>
      <c r="I50" s="364"/>
      <c r="J50" s="364"/>
      <c r="K50" s="364"/>
      <c r="L50" s="364"/>
      <c r="M50" s="364"/>
      <c r="N50" s="364"/>
      <c r="O50" s="364"/>
      <c r="P50" s="364"/>
      <c r="Q50" s="364"/>
      <c r="R50" s="364"/>
      <c r="S50" s="364"/>
      <c r="T50" s="364"/>
      <c r="U50" s="364"/>
      <c r="V50" s="364"/>
      <c r="W50" s="364"/>
      <c r="X50" s="364"/>
      <c r="Y50" s="364"/>
      <c r="Z50" s="364"/>
      <c r="AA50" s="364"/>
      <c r="AB50" s="364"/>
      <c r="AC50" s="364"/>
      <c r="AD50" s="364"/>
      <c r="AE50" s="364"/>
      <c r="AF50" s="364"/>
      <c r="AG50" s="364"/>
      <c r="AH50" s="364"/>
      <c r="AI50" s="364"/>
      <c r="AJ50" s="364"/>
      <c r="AK50" s="364"/>
      <c r="AL50" s="364"/>
      <c r="AM50" s="364"/>
    </row>
    <row r="51" spans="1:39" ht="15" customHeight="1"/>
    <row r="52" spans="1:39" ht="15" customHeight="1">
      <c r="B52" s="365" t="s">
        <v>349</v>
      </c>
      <c r="C52" s="366"/>
      <c r="D52" s="366"/>
      <c r="E52" s="366"/>
      <c r="F52" s="366"/>
      <c r="G52" s="366"/>
      <c r="H52" s="366"/>
      <c r="I52" s="366"/>
      <c r="J52" s="366"/>
      <c r="K52" s="366"/>
      <c r="L52" s="366"/>
      <c r="M52" s="366"/>
      <c r="N52" s="366"/>
      <c r="O52" s="366"/>
      <c r="P52" s="366"/>
      <c r="Q52" s="366"/>
      <c r="R52" s="366"/>
      <c r="S52" s="366"/>
      <c r="T52" s="367"/>
      <c r="X52" s="399" t="s">
        <v>132</v>
      </c>
      <c r="Y52" s="400"/>
      <c r="Z52" s="400"/>
      <c r="AA52" s="400"/>
      <c r="AB52" s="400"/>
      <c r="AC52" s="400"/>
      <c r="AD52" s="400"/>
      <c r="AE52" s="400"/>
      <c r="AF52" s="400"/>
      <c r="AG52" s="400"/>
      <c r="AH52" s="400"/>
      <c r="AI52" s="400"/>
      <c r="AJ52" s="400"/>
      <c r="AK52" s="400"/>
      <c r="AL52" s="401"/>
    </row>
    <row r="53" spans="1:39" ht="15" customHeight="1">
      <c r="B53" s="368"/>
      <c r="C53" s="369"/>
      <c r="D53" s="369"/>
      <c r="E53" s="369"/>
      <c r="F53" s="369"/>
      <c r="G53" s="369"/>
      <c r="H53" s="369"/>
      <c r="I53" s="369"/>
      <c r="J53" s="369"/>
      <c r="K53" s="369"/>
      <c r="L53" s="369"/>
      <c r="M53" s="369"/>
      <c r="N53" s="369"/>
      <c r="O53" s="369"/>
      <c r="P53" s="369"/>
      <c r="Q53" s="369"/>
      <c r="R53" s="369"/>
      <c r="S53" s="369"/>
      <c r="T53" s="370"/>
      <c r="U53" s="397" t="s">
        <v>138</v>
      </c>
      <c r="V53" s="372"/>
      <c r="W53" s="372"/>
      <c r="X53" s="402"/>
      <c r="Y53" s="403"/>
      <c r="Z53" s="403"/>
      <c r="AA53" s="403"/>
      <c r="AB53" s="403"/>
      <c r="AC53" s="403"/>
      <c r="AD53" s="403"/>
      <c r="AE53" s="403"/>
      <c r="AF53" s="403"/>
      <c r="AG53" s="403"/>
      <c r="AH53" s="403"/>
      <c r="AI53" s="403"/>
      <c r="AJ53" s="403"/>
      <c r="AK53" s="403"/>
      <c r="AL53" s="404"/>
    </row>
    <row r="54" spans="1:39" ht="15" customHeight="1"/>
    <row r="55" spans="1:39" ht="15" customHeight="1">
      <c r="B55" s="365" t="s">
        <v>350</v>
      </c>
      <c r="C55" s="366"/>
      <c r="D55" s="366"/>
      <c r="E55" s="366"/>
      <c r="F55" s="366"/>
      <c r="G55" s="366"/>
      <c r="H55" s="366"/>
      <c r="I55" s="366"/>
      <c r="J55" s="366"/>
      <c r="K55" s="366"/>
      <c r="L55" s="366"/>
      <c r="M55" s="366"/>
      <c r="N55" s="366"/>
      <c r="O55" s="366"/>
      <c r="P55" s="366"/>
      <c r="Q55" s="366"/>
      <c r="R55" s="366"/>
      <c r="S55" s="366"/>
      <c r="T55" s="367"/>
      <c r="X55" s="399" t="s">
        <v>133</v>
      </c>
      <c r="Y55" s="400"/>
      <c r="Z55" s="400"/>
      <c r="AA55" s="400"/>
      <c r="AB55" s="400"/>
      <c r="AC55" s="400"/>
      <c r="AD55" s="400"/>
      <c r="AE55" s="400"/>
      <c r="AF55" s="400"/>
      <c r="AG55" s="400"/>
      <c r="AH55" s="400"/>
      <c r="AI55" s="400"/>
      <c r="AJ55" s="400"/>
      <c r="AK55" s="400"/>
      <c r="AL55" s="401"/>
    </row>
    <row r="56" spans="1:39" ht="15" customHeight="1">
      <c r="B56" s="368"/>
      <c r="C56" s="369"/>
      <c r="D56" s="369"/>
      <c r="E56" s="369"/>
      <c r="F56" s="369"/>
      <c r="G56" s="369"/>
      <c r="H56" s="369"/>
      <c r="I56" s="369"/>
      <c r="J56" s="369"/>
      <c r="K56" s="369"/>
      <c r="L56" s="369"/>
      <c r="M56" s="369"/>
      <c r="N56" s="369"/>
      <c r="O56" s="369"/>
      <c r="P56" s="369"/>
      <c r="Q56" s="369"/>
      <c r="R56" s="369"/>
      <c r="S56" s="369"/>
      <c r="T56" s="370"/>
      <c r="U56" s="397" t="s">
        <v>138</v>
      </c>
      <c r="V56" s="372"/>
      <c r="W56" s="372"/>
      <c r="X56" s="402"/>
      <c r="Y56" s="403"/>
      <c r="Z56" s="403"/>
      <c r="AA56" s="403"/>
      <c r="AB56" s="403"/>
      <c r="AC56" s="403"/>
      <c r="AD56" s="403"/>
      <c r="AE56" s="403"/>
      <c r="AF56" s="403"/>
      <c r="AG56" s="403"/>
      <c r="AH56" s="403"/>
      <c r="AI56" s="403"/>
      <c r="AJ56" s="403"/>
      <c r="AK56" s="403"/>
      <c r="AL56" s="404"/>
    </row>
    <row r="57" spans="1:39" ht="15" customHeight="1">
      <c r="N57" s="55"/>
    </row>
  </sheetData>
  <mergeCells count="41">
    <mergeCell ref="B55:T56"/>
    <mergeCell ref="X55:AL56"/>
    <mergeCell ref="U56:W56"/>
    <mergeCell ref="A40:E45"/>
    <mergeCell ref="G40:M45"/>
    <mergeCell ref="O40:V45"/>
    <mergeCell ref="Y40:AD45"/>
    <mergeCell ref="AF40:AM45"/>
    <mergeCell ref="A47:AM47"/>
    <mergeCell ref="A48:AM48"/>
    <mergeCell ref="A50:AM50"/>
    <mergeCell ref="B52:T53"/>
    <mergeCell ref="X52:AL53"/>
    <mergeCell ref="U53:W53"/>
    <mergeCell ref="K28:S30"/>
    <mergeCell ref="G29:H30"/>
    <mergeCell ref="Q31:S32"/>
    <mergeCell ref="L33:S36"/>
    <mergeCell ref="M37:N38"/>
    <mergeCell ref="Q37:S38"/>
    <mergeCell ref="J26:K27"/>
    <mergeCell ref="O26:Q27"/>
    <mergeCell ref="A10:V11"/>
    <mergeCell ref="Z10:AM12"/>
    <mergeCell ref="J12:L13"/>
    <mergeCell ref="U12:W13"/>
    <mergeCell ref="AB13:AD14"/>
    <mergeCell ref="AJ13:AL14"/>
    <mergeCell ref="A14:S19"/>
    <mergeCell ref="AD15:AM19"/>
    <mergeCell ref="C20:D21"/>
    <mergeCell ref="O20:Q21"/>
    <mergeCell ref="AE20:AG21"/>
    <mergeCell ref="AJ20:AL21"/>
    <mergeCell ref="E22:S25"/>
    <mergeCell ref="A1:AM1"/>
    <mergeCell ref="A3:AM3"/>
    <mergeCell ref="A5:AM6"/>
    <mergeCell ref="J7:O9"/>
    <mergeCell ref="X7:AA9"/>
    <mergeCell ref="AG7:AI9"/>
  </mergeCells>
  <phoneticPr fontId="1"/>
  <printOptions horizontalCentered="1"/>
  <pageMargins left="0.31496062992125984" right="0.31496062992125984" top="0.35433070866141736" bottom="0.35433070866141736" header="0.31496062992125984" footer="0.31496062992125984"/>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BCBDBB14C42504A833B3C9B952304CD" ma:contentTypeVersion="11" ma:contentTypeDescription="新しいドキュメントを作成します。" ma:contentTypeScope="" ma:versionID="613ba0169e5dac6e01dc8716f9289077">
  <xsd:schema xmlns:xsd="http://www.w3.org/2001/XMLSchema" xmlns:xs="http://www.w3.org/2001/XMLSchema" xmlns:p="http://schemas.microsoft.com/office/2006/metadata/properties" xmlns:ns2="a3b25151-5142-4e1d-acc4-37c47ba74ed2" xmlns:ns3="870d1682-7ebe-45df-8ba9-2f01a60afd6a" targetNamespace="http://schemas.microsoft.com/office/2006/metadata/properties" ma:root="true" ma:fieldsID="b48659093f30796b0b1e741a89e2a3fb" ns2:_="" ns3:_="">
    <xsd:import namespace="a3b25151-5142-4e1d-acc4-37c47ba74ed2"/>
    <xsd:import namespace="870d1682-7ebe-45df-8ba9-2f01a60afd6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b25151-5142-4e1d-acc4-37c47ba74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0d1682-7ebe-45df-8ba9-2f01a60afd6a"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B96225-2C07-4A73-BAB2-FA8F74140345}">
  <ds:schemaRefs>
    <ds:schemaRef ds:uri="http://schemas.microsoft.com/sharepoint/v3/contenttype/forms"/>
  </ds:schemaRefs>
</ds:datastoreItem>
</file>

<file path=customXml/itemProps2.xml><?xml version="1.0" encoding="utf-8"?>
<ds:datastoreItem xmlns:ds="http://schemas.openxmlformats.org/officeDocument/2006/customXml" ds:itemID="{AA892B31-B588-49DA-9085-AA2ACAC035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b25151-5142-4e1d-acc4-37c47ba74ed2"/>
    <ds:schemaRef ds:uri="870d1682-7ebe-45df-8ba9-2f01a60afd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List</vt:lpstr>
      <vt:lpstr>★願書</vt:lpstr>
      <vt:lpstr>様式1</vt:lpstr>
      <vt:lpstr>様式2</vt:lpstr>
      <vt:lpstr>様式3</vt:lpstr>
      <vt:lpstr>免除申請書</vt:lpstr>
      <vt:lpstr>【参考】個人情報</vt:lpstr>
      <vt:lpstr>【参考】臨地実習</vt:lpstr>
      <vt:lpstr>【参考】指導者の要件</vt:lpstr>
      <vt:lpstr>【参考】個人情報!Print_Area</vt:lpstr>
      <vt:lpstr>【参考】臨地実習!Print_Area</vt:lpstr>
      <vt:lpstr>免除申請書!Print_Area</vt:lpstr>
      <vt:lpstr>様式1!Print_Area</vt:lpstr>
      <vt:lpstr>様式2!Print_Area</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Hayashi Shozo</cp:lastModifiedBy>
  <cp:lastPrinted>2023-11-15T04:38:55Z</cp:lastPrinted>
  <dcterms:created xsi:type="dcterms:W3CDTF">2021-06-07T00:00:38Z</dcterms:created>
  <dcterms:modified xsi:type="dcterms:W3CDTF">2023-11-28T14:58:25Z</dcterms:modified>
</cp:coreProperties>
</file>